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ables/table7.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2.xml" ContentType="application/vnd.openxmlformats-officedocument.spreadsheetml.table+xml"/>
  <Override PartName="/xl/tables/table8.xml" ContentType="application/vnd.openxmlformats-officedocument.spreadsheetml.table+xml"/>
  <Override PartName="/xl/tables/table4.xml" ContentType="application/vnd.openxmlformats-officedocument.spreadsheetml.table+xml"/>
  <Override PartName="/xl/tables/table1.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xl/charts/style2.xml" ContentType="application/vnd.ms-office.chartstyle+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olors2.xml" ContentType="application/vnd.ms-office.chartcolorstyle+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Overview" sheetId="1" state="visible" r:id="rId3"/>
    <sheet name="Assumptions" sheetId="2" state="visible" r:id="rId4"/>
    <sheet name="Transactions" sheetId="3" state="visible" r:id="rId5"/>
    <sheet name="Journal" sheetId="4" state="visible" r:id="rId6"/>
    <sheet name="Ledger" sheetId="5" state="visible" r:id="rId7"/>
    <sheet name="Cash Book" sheetId="6" state="visible" r:id="rId8"/>
    <sheet name="Trial Balance" sheetId="7" state="visible" r:id="rId9"/>
    <sheet name="Daily Sales" sheetId="8" state="visible" r:id="rId10"/>
    <sheet name="Product Performance" sheetId="9" state="visible" r:id="rId11"/>
    <sheet name="Cost Sheets" sheetId="10" state="visible" r:id="rId12"/>
    <sheet name="Trading and PL" sheetId="11" state="visible" r:id="rId13"/>
    <sheet name="Balance Sheet" sheetId="12" state="visible" r:id="rId14"/>
    <sheet name="Cash Flow" sheetId="13" state="visible" r:id="rId15"/>
    <sheet name="CVP Scenarios" sheetId="14" state="visible" r:id="rId16"/>
    <sheet name="Budget Comparison" sheetId="15" state="visible" r:id="rId17"/>
    <sheet name="Cash Budget" sheetId="16" state="visible" r:id="rId18"/>
    <sheet name="Fixed Allocation" sheetId="17" state="visible" r:id="rId19"/>
    <sheet name="Funding and Uses" sheetId="18" state="visible" r:id="rId20"/>
    <sheet name="Production Trading Account" sheetId="19" state="visible" r:id="rId21"/>
    <sheet name="Sales Budget" sheetId="20" state="visible" r:id="rId22"/>
    <sheet name="Materials Budget" sheetId="21" state="visible" r:id="rId23"/>
    <sheet name="Labour Budget" sheetId="22" state="visible" r:id="rId24"/>
    <sheet name="Overhead Budget" sheetId="23" state="visible" r:id="rId25"/>
    <sheet name="Cost Behaviour" sheetId="24" state="visible" r:id="rId26"/>
    <sheet name="Recommendations" sheetId="25" state="visible" r:id="rId27"/>
    <sheet name="Source Corrections" sheetId="26" state="visible" r:id="rId28"/>
    <sheet name="Source Traceability" sheetId="27" state="visible" r:id="rId29"/>
    <sheet name="Account Balances" sheetId="28" state="visible" r:id="rId30"/>
    <sheet name="CVP" sheetId="29" state="visible" r:id="rId31"/>
    <sheet name="Ratios" sheetId="30" state="visible" r:id="rId32"/>
    <sheet name="Master Budget" sheetId="31" state="visible" r:id="rId33"/>
    <sheet name="Capital Structure" sheetId="32" state="visible" r:id="rId34"/>
    <sheet name="Startup Considerations" sheetId="33" state="visible" r:id="rId35"/>
    <sheet name="Cash Flow Detail" sheetId="34" state="visible" r:id="rId36"/>
    <sheet name="Audit" sheetId="35" state="visible" r:id="rId37"/>
    <sheet name="Sources" sheetId="36" state="visible" r:id="rId38"/>
    <sheet name="Method and Limitations" sheetId="37" state="visible" r:id="rId39"/>
    <sheet name="Break Even Chart" sheetId="38" state="visible" r:id="rId40"/>
    <sheet name="November Budget vs Actual" sheetId="39" state="visible" r:id="rId41"/>
  </sheets>
  <definedNames>
    <definedName function="false" hidden="false" localSheetId="27" name="_xlnm.Print_Area" vbProcedure="false">'Account Balances'!$A$1:$D$32</definedName>
    <definedName function="false" hidden="false" localSheetId="27" name="_xlnm.Print_Titles" vbProcedure="false">'Account Balances'!$1:$4</definedName>
    <definedName function="false" hidden="false" localSheetId="1" name="_xlnm.Print_Area" vbProcedure="false">Assumptions!$A$1:$F$17</definedName>
    <definedName function="false" hidden="false" localSheetId="1" name="_xlnm.Print_Titles" vbProcedure="false">Assumptions!$1:$4</definedName>
    <definedName function="false" hidden="false" localSheetId="34" name="_xlnm.Print_Area" vbProcedure="false">Audit!$A$1:$C$13</definedName>
    <definedName function="false" hidden="false" localSheetId="34" name="_xlnm.Print_Titles" vbProcedure="false">Audit!$1:$4</definedName>
    <definedName function="false" hidden="false" localSheetId="11" name="_xlnm.Print_Area" vbProcedure="false">'Balance Sheet'!$A$1:$C$21</definedName>
    <definedName function="false" hidden="false" localSheetId="11" name="_xlnm.Print_Titles" vbProcedure="false">'Balance Sheet'!$1:$4</definedName>
    <definedName function="false" hidden="false" localSheetId="37" name="_xlnm.Print_Area" vbProcedure="false">'Break Even Chart'!$A$1:$D$11</definedName>
    <definedName function="false" hidden="false" localSheetId="37" name="_xlnm.Print_Titles" vbProcedure="false">'Break Even Chart'!$1:$4</definedName>
    <definedName function="false" hidden="false" localSheetId="14" name="_xlnm.Print_Area" vbProcedure="false">'Budget Comparison'!$A$1:$D$14</definedName>
    <definedName function="false" hidden="false" localSheetId="14" name="_xlnm.Print_Titles" vbProcedure="false">'Budget Comparison'!$1:$4</definedName>
    <definedName function="false" hidden="false" localSheetId="31" name="_xlnm.Print_Area" vbProcedure="false">'Capital Structure'!$A$1:$D$9</definedName>
    <definedName function="false" hidden="false" localSheetId="31" name="_xlnm.Print_Titles" vbProcedure="false">'Capital Structure'!$1:$4</definedName>
    <definedName function="false" hidden="false" localSheetId="5" name="_xlnm.Print_Area" vbProcedure="false">'Cash Book'!$A$1:$G$128</definedName>
    <definedName function="false" hidden="false" localSheetId="5" name="_xlnm.Print_Titles" vbProcedure="false">'Cash Book'!$1:$4</definedName>
    <definedName function="false" hidden="false" localSheetId="15" name="_xlnm.Print_Area" vbProcedure="false">'Cash Budget'!$A$1:$B$16</definedName>
    <definedName function="false" hidden="false" localSheetId="15" name="_xlnm.Print_Titles" vbProcedure="false">'Cash Budget'!$1:$4</definedName>
    <definedName function="false" hidden="false" localSheetId="12" name="_xlnm.Print_Area" vbProcedure="false">'Cash Flow'!$A$1:$B$8</definedName>
    <definedName function="false" hidden="false" localSheetId="12" name="_xlnm.Print_Titles" vbProcedure="false">'Cash Flow'!$1:$4</definedName>
    <definedName function="false" hidden="false" localSheetId="33" name="_xlnm.Print_Area" vbProcedure="false">'Cash Flow Detail'!$A$1:$E$76</definedName>
    <definedName function="false" hidden="false" localSheetId="33" name="_xlnm.Print_Titles" vbProcedure="false">'Cash Flow Detail'!$1:$4</definedName>
    <definedName function="false" hidden="false" localSheetId="23" name="_xlnm.Print_Area" vbProcedure="false">'Cost Behaviour'!$A$1:$C$11</definedName>
    <definedName function="false" hidden="false" localSheetId="23" name="_xlnm.Print_Titles" vbProcedure="false">'Cost Behaviour'!$1:$4</definedName>
    <definedName function="false" hidden="false" localSheetId="9" name="_xlnm.Print_Area" vbProcedure="false">'Cost Sheets'!$A$1:$N$7</definedName>
    <definedName function="false" hidden="false" localSheetId="9" name="_xlnm.Print_Titles" vbProcedure="false">'Cost Sheets'!$1:$4</definedName>
    <definedName function="false" hidden="false" localSheetId="28" name="_xlnm.Print_Area" vbProcedure="false">CVP!$A$1:$C$21</definedName>
    <definedName function="false" hidden="false" localSheetId="28" name="_xlnm.Print_Titles" vbProcedure="false">CVP!$1:$4</definedName>
    <definedName function="false" hidden="false" localSheetId="13" name="_xlnm.Print_Area" vbProcedure="false">'CVP Scenarios'!$A$1:$E$10</definedName>
    <definedName function="false" hidden="false" localSheetId="13" name="_xlnm.Print_Titles" vbProcedure="false">'CVP Scenarios'!$1:$4</definedName>
    <definedName function="false" hidden="false" localSheetId="7" name="_xlnm.Print_Area" vbProcedure="false">'Daily Sales'!$A$1:$K$82</definedName>
    <definedName function="false" hidden="false" localSheetId="7" name="_xlnm.Print_Titles" vbProcedure="false">'Daily Sales'!$1:$4</definedName>
    <definedName function="false" hidden="false" localSheetId="16" name="_xlnm.Print_Area" vbProcedure="false">'Fixed Allocation'!$A$1:$C$12</definedName>
    <definedName function="false" hidden="false" localSheetId="16" name="_xlnm.Print_Titles" vbProcedure="false">'Fixed Allocation'!$1:$4</definedName>
    <definedName function="false" hidden="false" localSheetId="17" name="_xlnm.Print_Area" vbProcedure="false">'Funding and Uses'!$A$1:$C$14</definedName>
    <definedName function="false" hidden="false" localSheetId="17" name="_xlnm.Print_Titles" vbProcedure="false">'Funding and Uses'!$1:$4</definedName>
    <definedName function="false" hidden="false" localSheetId="3" name="_xlnm.Print_Area" vbProcedure="false">Journal!$A$1:$F$290</definedName>
    <definedName function="false" hidden="false" localSheetId="3" name="_xlnm.Print_Titles" vbProcedure="false">Journal!$1:$4</definedName>
    <definedName function="false" hidden="false" localSheetId="21" name="_xlnm.Print_Area" vbProcedure="false">'Labour Budget'!$A$1:$C$5</definedName>
    <definedName function="false" hidden="false" localSheetId="21" name="_xlnm.Print_Titles" vbProcedure="false">'Labour Budget'!$1:$4</definedName>
    <definedName function="false" hidden="false" localSheetId="4" name="_xlnm.Print_Area" vbProcedure="false">Ledger!$A$1:$G$290</definedName>
    <definedName function="false" hidden="false" localSheetId="4" name="_xlnm.Print_Titles" vbProcedure="false">Ledger!$1:$4</definedName>
    <definedName function="false" hidden="false" localSheetId="30" name="_xlnm.Print_Area" vbProcedure="false">'Master Budget'!$A$1:$C$11</definedName>
    <definedName function="false" hidden="false" localSheetId="30" name="_xlnm.Print_Titles" vbProcedure="false">'Master Budget'!$1:$4</definedName>
    <definedName function="false" hidden="false" localSheetId="20" name="_xlnm.Print_Area" vbProcedure="false">'Materials Budget'!$A$1:$E$5</definedName>
    <definedName function="false" hidden="false" localSheetId="20" name="_xlnm.Print_Titles" vbProcedure="false">'Materials Budget'!$1:$4</definedName>
    <definedName function="false" hidden="false" localSheetId="36" name="_xlnm.Print_Area" vbProcedure="false">'Method and Limitations'!$A$1:$B$16</definedName>
    <definedName function="false" hidden="false" localSheetId="36" name="_xlnm.Print_Titles" vbProcedure="false">'Method and Limitations'!$1:$4</definedName>
    <definedName function="false" hidden="false" localSheetId="38" name="_xlnm.Print_Area" vbProcedure="false">'November Budget vs Actual'!$A$1:$D$12</definedName>
    <definedName function="false" hidden="false" localSheetId="22" name="_xlnm.Print_Area" vbProcedure="false">'Overhead Budget'!$A$1:$B$7</definedName>
    <definedName function="false" hidden="false" localSheetId="22" name="_xlnm.Print_Titles" vbProcedure="false">'Overhead Budget'!$1:$4</definedName>
    <definedName function="false" hidden="false" localSheetId="0" name="_xlnm.Print_Area" vbProcedure="false">Overview!$A$1:$C$18</definedName>
    <definedName function="false" hidden="false" localSheetId="0" name="_xlnm.Print_Titles" vbProcedure="false">Overview!$1:$4</definedName>
    <definedName function="false" hidden="false" localSheetId="8" name="_xlnm.Print_Area" vbProcedure="false">'Product Performance'!$A$1:$K$7</definedName>
    <definedName function="false" hidden="false" localSheetId="8" name="_xlnm.Print_Titles" vbProcedure="false">'Product Performance'!$1:$4</definedName>
    <definedName function="false" hidden="false" localSheetId="18" name="_xlnm.Print_Area" vbProcedure="false">'Production Trading Account'!$A$1:$B$19</definedName>
    <definedName function="false" hidden="false" localSheetId="18" name="_xlnm.Print_Titles" vbProcedure="false">'Production Trading Account'!$1:$4</definedName>
    <definedName function="false" hidden="false" localSheetId="29" name="_xlnm.Print_Area" vbProcedure="false">Ratios!$A$1:$C$16</definedName>
    <definedName function="false" hidden="false" localSheetId="29" name="_xlnm.Print_Titles" vbProcedure="false">Ratios!$1:$4</definedName>
    <definedName function="false" hidden="false" localSheetId="24" name="_xlnm.Print_Area" vbProcedure="false">Recommendations!$A$1:$C$10</definedName>
    <definedName function="false" hidden="false" localSheetId="24" name="_xlnm.Print_Titles" vbProcedure="false">Recommendations!$1:$4</definedName>
    <definedName function="false" hidden="false" localSheetId="19" name="_xlnm.Print_Area" vbProcedure="false">'Sales Budget'!$A$1:$D$8</definedName>
    <definedName function="false" hidden="false" localSheetId="19" name="_xlnm.Print_Titles" vbProcedure="false">'Sales Budget'!$1:$4</definedName>
    <definedName function="false" hidden="false" localSheetId="25" name="_xlnm.Print_Area" vbProcedure="false">'Source Corrections'!$A$1:$D$7</definedName>
    <definedName function="false" hidden="false" localSheetId="25" name="_xlnm.Print_Titles" vbProcedure="false">'Source Corrections'!$1:$4</definedName>
    <definedName function="false" hidden="false" localSheetId="26" name="_xlnm.Print_Area" vbProcedure="false">'Source Traceability'!$A$1:$C$10</definedName>
    <definedName function="false" hidden="false" localSheetId="26" name="_xlnm.Print_Titles" vbProcedure="false">'Source Traceability'!$1:$4</definedName>
    <definedName function="false" hidden="false" localSheetId="35" name="_xlnm.Print_Area" vbProcedure="false">Sources!$A$1:$E$11</definedName>
    <definedName function="false" hidden="false" localSheetId="35" name="_xlnm.Print_Titles" vbProcedure="false">Sources!$1:$4</definedName>
    <definedName function="false" hidden="false" localSheetId="32" name="_xlnm.Print_Area" vbProcedure="false">'Startup Considerations'!$A$1:$C$14</definedName>
    <definedName function="false" hidden="false" localSheetId="32" name="_xlnm.Print_Titles" vbProcedure="false">'Startup Considerations'!$1:$4</definedName>
    <definedName function="false" hidden="false" localSheetId="10" name="_xlnm.Print_Area" vbProcedure="false">'Trading and PL'!$A$1:$B$18</definedName>
    <definedName function="false" hidden="false" localSheetId="10" name="_xlnm.Print_Titles" vbProcedure="false">'Trading and PL'!$1:$4</definedName>
    <definedName function="false" hidden="false" localSheetId="2" name="_xlnm.Print_Area" vbProcedure="false">Transactions!$A$1:$E$134</definedName>
    <definedName function="false" hidden="false" localSheetId="2" name="_xlnm.Print_Titles" vbProcedure="false">Transactions!$1:$4</definedName>
    <definedName function="false" hidden="false" localSheetId="6" name="_xlnm.Print_Area" vbProcedure="false">'Trial Balance'!$A$1:$C$33</definedName>
    <definedName function="false" hidden="false" localSheetId="6" name="_xlnm.Print_Titles" vbProcedure="false">'Trial Balance'!$1:$4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<sst xmlns="http://schemas.openxmlformats.org/spreadsheetml/2006/main" count="3433" uniqueCount="623">
  <si>
    <t xml:space="preserve">Overview</t>
  </si>
  <si>
    <t xml:space="preserve">Campus Corner Cafe | SIMULATED | November 2026 | INR</t>
  </si>
  <si>
    <t xml:space="preserve">Metric</t>
  </si>
  <si>
    <t xml:space="preserve">Result</t>
  </si>
  <si>
    <t xml:space="preserve">Meaning</t>
  </si>
  <si>
    <t xml:space="preserve">Net sales</t>
  </si>
  <si>
    <t xml:space="preserve">SIMULATED November2026</t>
  </si>
  <si>
    <t xml:space="preserve">Variable cost</t>
  </si>
  <si>
    <t xml:space="preserve">Corrected source arithmetic</t>
  </si>
  <si>
    <t xml:space="preserve">Contribution</t>
  </si>
  <si>
    <t xml:space="preserve">Before fixed labour and overheads</t>
  </si>
  <si>
    <t xml:space="preserve">Recurring operating profit</t>
  </si>
  <si>
    <t xml:space="preserve">Before launch and interest</t>
  </si>
  <si>
    <t xml:space="preserve">First-month net profit</t>
  </si>
  <si>
    <t xml:space="preserve">Pre-tax after INR 13,000 launch costs and INR 500 interest</t>
  </si>
  <si>
    <t xml:space="preserve">Closing cash and bank</t>
  </si>
  <si>
    <t xml:space="preserve">Liquidity differs fromprofit</t>
  </si>
  <si>
    <t xml:space="preserve">Break-even sales</t>
  </si>
  <si>
    <t xml:space="preserve">Constant 16:9:6 mix</t>
  </si>
  <si>
    <t xml:space="preserve">Margin of safety</t>
  </si>
  <si>
    <t xml:space="preserve">Base assumed volumes</t>
  </si>
  <si>
    <t xml:space="preserve">December budget net profit</t>
  </si>
  <si>
    <t xml:space="preserve">Normalized plan, not an observed month</t>
  </si>
  <si>
    <t xml:space="preserve">December closing cash budget</t>
  </si>
  <si>
    <t xml:space="preserve">Plan with 80% cash collections; all purchases paid</t>
  </si>
  <si>
    <t xml:space="preserve">All amounts hypothetical or simulated. No actual cafe history.</t>
  </si>
  <si>
    <t xml:space="preserve">Read Faculty_Compliance_Matrix.md for exact Option 3 scope.</t>
  </si>
  <si>
    <t xml:space="preserve">Assumptions</t>
  </si>
  <si>
    <t xml:space="preserve">Product</t>
  </si>
  <si>
    <t xml:space="preserve">Price</t>
  </si>
  <si>
    <t xml:space="preserve">Variable/unit</t>
  </si>
  <si>
    <t xml:space="preserve">Daily net units</t>
  </si>
  <si>
    <t xml:space="preserve">Material/unit</t>
  </si>
  <si>
    <t xml:space="preserve">Packaging/unit</t>
  </si>
  <si>
    <t xml:space="preserve">Tea</t>
  </si>
  <si>
    <t xml:space="preserve">Coffee</t>
  </si>
  <si>
    <t xml:space="preserve">Vegetable Sandwich</t>
  </si>
  <si>
    <t xml:space="preserve">Operating days</t>
  </si>
  <si>
    <t xml:space="preserve">Target recurring profit</t>
  </si>
  <si>
    <t xml:space="preserve">Annual interest</t>
  </si>
  <si>
    <t xml:space="preserve">Credit sales share</t>
  </si>
  <si>
    <t xml:space="preserve">Monthly principal</t>
  </si>
  <si>
    <t xml:space="preserve">Drawings</t>
  </si>
  <si>
    <t xml:space="preserve">Hypothetical forecast drivers. Simulated actual rows remain separate.</t>
  </si>
  <si>
    <t xml:space="preserve">Transactions</t>
  </si>
  <si>
    <t xml:space="preserve">ID</t>
  </si>
  <si>
    <t xml:space="preserve">Date</t>
  </si>
  <si>
    <t xml:space="preserve">Description</t>
  </si>
  <si>
    <t xml:space="preserve">Debit total</t>
  </si>
  <si>
    <t xml:space="preserve">Credit total</t>
  </si>
  <si>
    <t xml:space="preserve">TX001</t>
  </si>
  <si>
    <t xml:space="preserve">Owner funding - simulated</t>
  </si>
  <si>
    <t xml:space="preserve">TX002</t>
  </si>
  <si>
    <t xml:space="preserve">Loan funding annual 12%</t>
  </si>
  <si>
    <t xml:space="preserve">TX003</t>
  </si>
  <si>
    <t xml:space="preserve">Refundable deposit</t>
  </si>
  <si>
    <t xml:space="preserve">TX004</t>
  </si>
  <si>
    <t xml:space="preserve">Equipment</t>
  </si>
  <si>
    <t xml:space="preserve">TX005</t>
  </si>
  <si>
    <t xml:space="preserve">Furniture</t>
  </si>
  <si>
    <t xml:space="preserve">TX006</t>
  </si>
  <si>
    <t xml:space="preserve">Opening inventory cash purchase</t>
  </si>
  <si>
    <t xml:space="preserve">TX007</t>
  </si>
  <si>
    <t xml:space="preserve">Registration/setup expensed</t>
  </si>
  <si>
    <t xml:space="preserve">TX008</t>
  </si>
  <si>
    <t xml:space="preserve">Marketing misclassified initially</t>
  </si>
  <si>
    <t xml:space="preserve">TX009</t>
  </si>
  <si>
    <t xml:space="preserve">Two months prepaid rent</t>
  </si>
  <si>
    <t xml:space="preserve">TX010</t>
  </si>
  <si>
    <t xml:space="preserve">Rectification: initial marketing incorrectly capitalized</t>
  </si>
  <si>
    <t xml:space="preserve">TX013</t>
  </si>
  <si>
    <t xml:space="preserve">Daily gross simulated sales 81 tea,46 coffee,30 sandwiches</t>
  </si>
  <si>
    <t xml:space="preserve">TX014</t>
  </si>
  <si>
    <t xml:space="preserve">Daily sales refund 1 tea and 1 coffee</t>
  </si>
  <si>
    <t xml:space="preserve">TX015</t>
  </si>
  <si>
    <t xml:space="preserve">Net inventory consumption 80 tea,45 coffee,30 sandwiches</t>
  </si>
  <si>
    <t xml:space="preserve">TX016</t>
  </si>
  <si>
    <t xml:space="preserve">Cash deposited to bank</t>
  </si>
  <si>
    <t xml:space="preserve">TX011</t>
  </si>
  <si>
    <t xml:space="preserve">Credit inventory purchase</t>
  </si>
  <si>
    <t xml:space="preserve">TX017</t>
  </si>
  <si>
    <t xml:space="preserve">TX018</t>
  </si>
  <si>
    <t xml:space="preserve">TX019</t>
  </si>
  <si>
    <t xml:space="preserve">TX020</t>
  </si>
  <si>
    <t xml:space="preserve">TX012</t>
  </si>
  <si>
    <t xml:space="preserve">Purchase return to supplier</t>
  </si>
  <si>
    <t xml:space="preserve">TX021</t>
  </si>
  <si>
    <t xml:space="preserve">TX022</t>
  </si>
  <si>
    <t xml:space="preserve">TX023</t>
  </si>
  <si>
    <t xml:space="preserve">TX024</t>
  </si>
  <si>
    <t xml:space="preserve">TX025</t>
  </si>
  <si>
    <t xml:space="preserve">TX026</t>
  </si>
  <si>
    <t xml:space="preserve">TX027</t>
  </si>
  <si>
    <t xml:space="preserve">TX028</t>
  </si>
  <si>
    <t xml:space="preserve">TX029</t>
  </si>
  <si>
    <t xml:space="preserve">TX030</t>
  </si>
  <si>
    <t xml:space="preserve">TX031</t>
  </si>
  <si>
    <t xml:space="preserve">TX032</t>
  </si>
  <si>
    <t xml:space="preserve">TX033</t>
  </si>
  <si>
    <t xml:space="preserve">TX034</t>
  </si>
  <si>
    <t xml:space="preserve">TX035</t>
  </si>
  <si>
    <t xml:space="preserve">TX036</t>
  </si>
  <si>
    <t xml:space="preserve">TX037</t>
  </si>
  <si>
    <t xml:space="preserve">TX038</t>
  </si>
  <si>
    <t xml:space="preserve">TX039</t>
  </si>
  <si>
    <t xml:space="preserve">TX040</t>
  </si>
  <si>
    <t xml:space="preserve">TX041</t>
  </si>
  <si>
    <t xml:space="preserve">TX042</t>
  </si>
  <si>
    <t xml:space="preserve">TX043</t>
  </si>
  <si>
    <t xml:space="preserve">TX044</t>
  </si>
  <si>
    <t xml:space="preserve">TX045</t>
  </si>
  <si>
    <t xml:space="preserve">TX046</t>
  </si>
  <si>
    <t xml:space="preserve">TX047</t>
  </si>
  <si>
    <t xml:space="preserve">TX048</t>
  </si>
  <si>
    <t xml:space="preserve">TX049</t>
  </si>
  <si>
    <t xml:space="preserve">TX050</t>
  </si>
  <si>
    <t xml:space="preserve">TX051</t>
  </si>
  <si>
    <t xml:space="preserve">TX052</t>
  </si>
  <si>
    <t xml:space="preserve">TX053</t>
  </si>
  <si>
    <t xml:space="preserve">TX054</t>
  </si>
  <si>
    <t xml:space="preserve">TX055</t>
  </si>
  <si>
    <t xml:space="preserve">TX056</t>
  </si>
  <si>
    <t xml:space="preserve">TX057</t>
  </si>
  <si>
    <t xml:space="preserve">TX058</t>
  </si>
  <si>
    <t xml:space="preserve">TX059</t>
  </si>
  <si>
    <t xml:space="preserve">TX060</t>
  </si>
  <si>
    <t xml:space="preserve">TX061</t>
  </si>
  <si>
    <t xml:space="preserve">TX062</t>
  </si>
  <si>
    <t xml:space="preserve">TX063</t>
  </si>
  <si>
    <t xml:space="preserve">TX064</t>
  </si>
  <si>
    <t xml:space="preserve">TX065</t>
  </si>
  <si>
    <t xml:space="preserve">TX066</t>
  </si>
  <si>
    <t xml:space="preserve">TX067</t>
  </si>
  <si>
    <t xml:space="preserve">TX068</t>
  </si>
  <si>
    <t xml:space="preserve">TX069</t>
  </si>
  <si>
    <t xml:space="preserve">TX070</t>
  </si>
  <si>
    <t xml:space="preserve">TX071</t>
  </si>
  <si>
    <t xml:space="preserve">TX072</t>
  </si>
  <si>
    <t xml:space="preserve">TX073</t>
  </si>
  <si>
    <t xml:space="preserve">TX074</t>
  </si>
  <si>
    <t xml:space="preserve">TX075</t>
  </si>
  <si>
    <t xml:space="preserve">TX076</t>
  </si>
  <si>
    <t xml:space="preserve">TX077</t>
  </si>
  <si>
    <t xml:space="preserve">TX078</t>
  </si>
  <si>
    <t xml:space="preserve">TX079</t>
  </si>
  <si>
    <t xml:space="preserve">TX080</t>
  </si>
  <si>
    <t xml:space="preserve">TX081</t>
  </si>
  <si>
    <t xml:space="preserve">TX082</t>
  </si>
  <si>
    <t xml:space="preserve">TX083</t>
  </si>
  <si>
    <t xml:space="preserve">TX084</t>
  </si>
  <si>
    <t xml:space="preserve">TX117</t>
  </si>
  <si>
    <t xml:space="preserve">Receipt from credit customers</t>
  </si>
  <si>
    <t xml:space="preserve">TX085</t>
  </si>
  <si>
    <t xml:space="preserve">TX086</t>
  </si>
  <si>
    <t xml:space="preserve">TX087</t>
  </si>
  <si>
    <t xml:space="preserve">TX088</t>
  </si>
  <si>
    <t xml:space="preserve">TX089</t>
  </si>
  <si>
    <t xml:space="preserve">TX090</t>
  </si>
  <si>
    <t xml:space="preserve">TX091</t>
  </si>
  <si>
    <t xml:space="preserve">TX092</t>
  </si>
  <si>
    <t xml:space="preserve">TX093</t>
  </si>
  <si>
    <t xml:space="preserve">TX094</t>
  </si>
  <si>
    <t xml:space="preserve">TX095</t>
  </si>
  <si>
    <t xml:space="preserve">TX096</t>
  </si>
  <si>
    <t xml:space="preserve">TX097</t>
  </si>
  <si>
    <t xml:space="preserve">TX098</t>
  </si>
  <si>
    <t xml:space="preserve">TX099</t>
  </si>
  <si>
    <t xml:space="preserve">TX100</t>
  </si>
  <si>
    <t xml:space="preserve">TX118</t>
  </si>
  <si>
    <t xml:space="preserve">Supplier payment</t>
  </si>
  <si>
    <t xml:space="preserve">TX101</t>
  </si>
  <si>
    <t xml:space="preserve">TX102</t>
  </si>
  <si>
    <t xml:space="preserve">TX103</t>
  </si>
  <si>
    <t xml:space="preserve">TX104</t>
  </si>
  <si>
    <t xml:space="preserve">TX105</t>
  </si>
  <si>
    <t xml:space="preserve">TX106</t>
  </si>
  <si>
    <t xml:space="preserve">TX107</t>
  </si>
  <si>
    <t xml:space="preserve">TX108</t>
  </si>
  <si>
    <t xml:space="preserve">TX109</t>
  </si>
  <si>
    <t xml:space="preserve">TX110</t>
  </si>
  <si>
    <t xml:space="preserve">TX111</t>
  </si>
  <si>
    <t xml:space="preserve">TX112</t>
  </si>
  <si>
    <t xml:space="preserve">TX113</t>
  </si>
  <si>
    <t xml:space="preserve">TX114</t>
  </si>
  <si>
    <t xml:space="preserve">TX115</t>
  </si>
  <si>
    <t xml:space="preserve">TX116</t>
  </si>
  <si>
    <t xml:space="preserve">TX119</t>
  </si>
  <si>
    <t xml:space="preserve">Monthly Salaries</t>
  </si>
  <si>
    <t xml:space="preserve">TX120</t>
  </si>
  <si>
    <t xml:space="preserve">Monthly Recurring Advertising</t>
  </si>
  <si>
    <t xml:space="preserve">TX121</t>
  </si>
  <si>
    <t xml:space="preserve">Monthly Internet</t>
  </si>
  <si>
    <t xml:space="preserve">TX122</t>
  </si>
  <si>
    <t xml:space="preserve">Monthly Cleaning</t>
  </si>
  <si>
    <t xml:space="preserve">TX123</t>
  </si>
  <si>
    <t xml:space="preserve">Monthly Other Operating Expense</t>
  </si>
  <si>
    <t xml:space="preserve">TX124</t>
  </si>
  <si>
    <t xml:space="preserve">Utilities paid part</t>
  </si>
  <si>
    <t xml:space="preserve">TX125</t>
  </si>
  <si>
    <t xml:space="preserve">Accrued utilities</t>
  </si>
  <si>
    <t xml:space="preserve">TX126</t>
  </si>
  <si>
    <t xml:space="preserve">November rent amortization</t>
  </si>
  <si>
    <t xml:space="preserve">TX127</t>
  </si>
  <si>
    <t xml:space="preserve">Equipment depreciation 1500 and furniture 500</t>
  </si>
  <si>
    <t xml:space="preserve">TX128</t>
  </si>
  <si>
    <t xml:space="preserve">Loan interest monthly 12% on 50000</t>
  </si>
  <si>
    <t xml:space="preserve">TX129</t>
  </si>
  <si>
    <t xml:space="preserve">Loan principal repaid</t>
  </si>
  <si>
    <t xml:space="preserve">TX130</t>
  </si>
  <si>
    <t xml:space="preserve">Owner drawings</t>
  </si>
  <si>
    <t xml:space="preserve">Journal</t>
  </si>
  <si>
    <t xml:space="preserve">Narration</t>
  </si>
  <si>
    <t xml:space="preserve">Account</t>
  </si>
  <si>
    <t xml:space="preserve">Debit</t>
  </si>
  <si>
    <t xml:space="preserve">Credit</t>
  </si>
  <si>
    <t xml:space="preserve">Bank</t>
  </si>
  <si>
    <t xml:space="preserve">Capital</t>
  </si>
  <si>
    <t xml:space="preserve">Loan</t>
  </si>
  <si>
    <t xml:space="preserve">Rent Deposit</t>
  </si>
  <si>
    <t xml:space="preserve">Inventory</t>
  </si>
  <si>
    <t xml:space="preserve">Setup Expense</t>
  </si>
  <si>
    <t xml:space="preserve">Prepaid Rent</t>
  </si>
  <si>
    <t xml:space="preserve">Startup Marketing</t>
  </si>
  <si>
    <t xml:space="preserve">Cash</t>
  </si>
  <si>
    <t xml:space="preserve">Accounts Receivable</t>
  </si>
  <si>
    <t xml:space="preserve">Sales</t>
  </si>
  <si>
    <t xml:space="preserve">Sales Returns</t>
  </si>
  <si>
    <t xml:space="preserve">Cost of Sales</t>
  </si>
  <si>
    <t xml:space="preserve">Accounts Payable</t>
  </si>
  <si>
    <t xml:space="preserve">Salaries</t>
  </si>
  <si>
    <t xml:space="preserve">Recurring Advertising</t>
  </si>
  <si>
    <t xml:space="preserve">Internet</t>
  </si>
  <si>
    <t xml:space="preserve">Cleaning</t>
  </si>
  <si>
    <t xml:space="preserve">Other Operating Expense</t>
  </si>
  <si>
    <t xml:space="preserve">Utilities</t>
  </si>
  <si>
    <t xml:space="preserve">Utilities Payable</t>
  </si>
  <si>
    <t xml:space="preserve">Rent</t>
  </si>
  <si>
    <t xml:space="preserve">Depreciation</t>
  </si>
  <si>
    <t xml:space="preserve">Accumulated Depreciation</t>
  </si>
  <si>
    <t xml:space="preserve">Interest</t>
  </si>
  <si>
    <t xml:space="preserve">Ledger</t>
  </si>
  <si>
    <t xml:space="preserve">Running debit balance</t>
  </si>
  <si>
    <t xml:space="preserve">Cash Book</t>
  </si>
  <si>
    <t xml:space="preserve">Receipts</t>
  </si>
  <si>
    <t xml:space="preserve">Payments</t>
  </si>
  <si>
    <t xml:space="preserve">Running balance</t>
  </si>
  <si>
    <t xml:space="preserve">Trial Balance</t>
  </si>
  <si>
    <t xml:space="preserve">Total</t>
  </si>
  <si>
    <t xml:space="preserve">Daily Sales</t>
  </si>
  <si>
    <t xml:space="preserve">Net units</t>
  </si>
  <si>
    <t xml:space="preserve">Variable cost per unit</t>
  </si>
  <si>
    <t xml:space="preserve">Net revenue</t>
  </si>
  <si>
    <t xml:space="preserve">Gross units</t>
  </si>
  <si>
    <t xml:space="preserve">Returned units</t>
  </si>
  <si>
    <t xml:space="preserve">Data status</t>
  </si>
  <si>
    <t xml:space="preserve">Simulated</t>
  </si>
  <si>
    <t xml:space="preserve">Product Performance</t>
  </si>
  <si>
    <t xml:space="preserve">Units</t>
  </si>
  <si>
    <t xml:space="preserve">Revenue</t>
  </si>
  <si>
    <t xml:space="preserve">Unit allocation share</t>
  </si>
  <si>
    <t xml:space="preserve">Full recurring cost</t>
  </si>
  <si>
    <t xml:space="preserve">Cost per unit</t>
  </si>
  <si>
    <t xml:space="preserve">Recurring profit per unit</t>
  </si>
  <si>
    <t xml:space="preserve">Cost Sheets</t>
  </si>
  <si>
    <t xml:space="preserve">Direct material</t>
  </si>
  <si>
    <t xml:space="preserve">Direct labour</t>
  </si>
  <si>
    <t xml:space="preserve">Direct expenses packaging</t>
  </si>
  <si>
    <t xml:space="preserve">Prime cost</t>
  </si>
  <si>
    <t xml:space="preserve">Production overhead</t>
  </si>
  <si>
    <t xml:space="preserve">Factory cost</t>
  </si>
  <si>
    <t xml:space="preserve">Administrative overhead</t>
  </si>
  <si>
    <t xml:space="preserve">Selling distribution overhead</t>
  </si>
  <si>
    <t xml:space="preserve">Total cost</t>
  </si>
  <si>
    <t xml:space="preserve">Selling price</t>
  </si>
  <si>
    <t xml:space="preserve">Profit per unit</t>
  </si>
  <si>
    <t xml:space="preserve">Trading and PL</t>
  </si>
  <si>
    <t xml:space="preserve">Particular</t>
  </si>
  <si>
    <t xml:space="preserve">INR</t>
  </si>
  <si>
    <t xml:space="preserve">Gross sales</t>
  </si>
  <si>
    <t xml:space="preserve">Sales returns</t>
  </si>
  <si>
    <t xml:space="preserve">Opening inventory</t>
  </si>
  <si>
    <t xml:space="preserve">Net purchases</t>
  </si>
  <si>
    <t xml:space="preserve">Closing inventory</t>
  </si>
  <si>
    <t xml:space="preserve">Variable materials cost</t>
  </si>
  <si>
    <t xml:space="preserve">Recurring fixed expenses</t>
  </si>
  <si>
    <t xml:space="preserve">Setup expense</t>
  </si>
  <si>
    <t xml:space="preserve">Startup marketing</t>
  </si>
  <si>
    <t xml:space="preserve">Balance Sheet</t>
  </si>
  <si>
    <t xml:space="preserve">Class</t>
  </si>
  <si>
    <t xml:space="preserve">Asset</t>
  </si>
  <si>
    <t xml:space="preserve">Liability</t>
  </si>
  <si>
    <t xml:space="preserve">Owner capital</t>
  </si>
  <si>
    <t xml:space="preserve">Equity</t>
  </si>
  <si>
    <t xml:space="preserve">Net profit</t>
  </si>
  <si>
    <t xml:space="preserve">Total assets</t>
  </si>
  <si>
    <t xml:space="preserve">Liabilities and equity</t>
  </si>
  <si>
    <t xml:space="preserve">Cash Flow</t>
  </si>
  <si>
    <t xml:space="preserve">Activity</t>
  </si>
  <si>
    <t xml:space="preserve">Net INR</t>
  </si>
  <si>
    <t xml:space="preserve">Financing</t>
  </si>
  <si>
    <t xml:space="preserve">Investing</t>
  </si>
  <si>
    <t xml:space="preserve">Operating</t>
  </si>
  <si>
    <t xml:space="preserve">CVP Scenarios</t>
  </si>
  <si>
    <t xml:space="preserve">Scenario</t>
  </si>
  <si>
    <t xml:space="preserve">Fixed cost</t>
  </si>
  <si>
    <t xml:space="preserve">Base</t>
  </si>
  <si>
    <t xml:space="preserve">Volume minus 10%</t>
  </si>
  <si>
    <t xml:space="preserve">Volume plus 10%</t>
  </si>
  <si>
    <t xml:space="preserve">Prices plus 5%</t>
  </si>
  <si>
    <t xml:space="preserve">Variable costs plus 10%</t>
  </si>
  <si>
    <t xml:space="preserve">Fixed cost plus 10%</t>
  </si>
  <si>
    <t xml:space="preserve">Budget Comparison</t>
  </si>
  <si>
    <t xml:space="preserve">Item</t>
  </si>
  <si>
    <t xml:space="preserve">December normalized budget</t>
  </si>
  <si>
    <t xml:space="preserve">November simulated actual</t>
  </si>
  <si>
    <t xml:space="preserve">November minus budget</t>
  </si>
  <si>
    <t xml:space="preserve">Recurring fixed</t>
  </si>
  <si>
    <t xml:space="preserve">Startup expense</t>
  </si>
  <si>
    <t xml:space="preserve">Cross-month structural comparison, not same-period performance variance.</t>
  </si>
  <si>
    <t xml:space="preserve">Startup 13000 and first-month interest 10 explain net profit difference 13010.</t>
  </si>
  <si>
    <t xml:space="preserve">Cash Budget</t>
  </si>
  <si>
    <t xml:space="preserve">December cash budget item</t>
  </si>
  <si>
    <t xml:space="preserve">Opening cash/bank</t>
  </si>
  <si>
    <t xml:space="preserve">Cash sales 80%</t>
  </si>
  <si>
    <t xml:space="preserve">Collect opening receivables</t>
  </si>
  <si>
    <t xml:space="preserve">Total available</t>
  </si>
  <si>
    <t xml:space="preserve">Inventory purchases cash</t>
  </si>
  <si>
    <t xml:space="preserve">Prior supplier payable</t>
  </si>
  <si>
    <t xml:space="preserve">Recurring cash expenses excluding depreciation and prepaid rent</t>
  </si>
  <si>
    <t xml:space="preserve">Prior utilities accrual</t>
  </si>
  <si>
    <t xml:space="preserve">Principal</t>
  </si>
  <si>
    <t xml:space="preserve">Closing cash/bank</t>
  </si>
  <si>
    <t xml:space="preserve">Fixed Allocation</t>
  </si>
  <si>
    <t xml:space="preserve">Expense</t>
  </si>
  <si>
    <t xml:space="preserve">Cost-sheet classification</t>
  </si>
  <si>
    <t xml:space="preserve">Direct Labour</t>
  </si>
  <si>
    <t xml:space="preserve">Production Overhead</t>
  </si>
  <si>
    <t xml:space="preserve">Administrative Overhead</t>
  </si>
  <si>
    <t xml:space="preserve">Selling Distribution Overhead</t>
  </si>
  <si>
    <t xml:space="preserve">Funding and Uses</t>
  </si>
  <si>
    <t xml:space="preserve">Classification</t>
  </si>
  <si>
    <t xml:space="preserve">Funding</t>
  </si>
  <si>
    <t xml:space="preserve">Rent deposit</t>
  </si>
  <si>
    <t xml:space="preserve">Current asset</t>
  </si>
  <si>
    <t xml:space="preserve">Setup</t>
  </si>
  <si>
    <t xml:space="preserve">Initial marketing</t>
  </si>
  <si>
    <t xml:space="preserve">Working capital reserve</t>
  </si>
  <si>
    <t xml:space="preserve">Cash remaining before extra month prepaid rent</t>
  </si>
  <si>
    <t xml:space="preserve">Additional December rent prepayment</t>
  </si>
  <si>
    <t xml:space="preserve">Use of reserve, not additional startup target</t>
  </si>
  <si>
    <t xml:space="preserve">Production Trading Account</t>
  </si>
  <si>
    <t xml:space="preserve">Opening materials inventory</t>
  </si>
  <si>
    <t xml:space="preserve">Net material purchases</t>
  </si>
  <si>
    <t xml:space="preserve">Closing materials inventory</t>
  </si>
  <si>
    <t xml:space="preserve">Variable materials consumed</t>
  </si>
  <si>
    <t xml:space="preserve">Direct labour fixed</t>
  </si>
  <si>
    <t xml:space="preserve">Production overhead fixed</t>
  </si>
  <si>
    <t xml:space="preserve">Production cost of goods sold</t>
  </si>
  <si>
    <t xml:space="preserve">Production gross profit</t>
  </si>
  <si>
    <t xml:space="preserve">Startup expenses</t>
  </si>
  <si>
    <t xml:space="preserve">First month net profit</t>
  </si>
  <si>
    <t xml:space="preserve">Sales Budget</t>
  </si>
  <si>
    <t xml:space="preserve">Materials Budget</t>
  </si>
  <si>
    <t xml:space="preserve">Consumption</t>
  </si>
  <si>
    <t xml:space="preserve">Target closing inventory</t>
  </si>
  <si>
    <t xml:space="preserve">Ingredients and packaging</t>
  </si>
  <si>
    <t xml:space="preserve">Labour Budget</t>
  </si>
  <si>
    <t xml:space="preserve">Employees</t>
  </si>
  <si>
    <t xml:space="preserve">Monthly salary total</t>
  </si>
  <si>
    <t xml:space="preserve">Fixed direct labour</t>
  </si>
  <si>
    <t xml:space="preserve">Overhead Budget</t>
  </si>
  <si>
    <t xml:space="preserve">Monthly INR</t>
  </si>
  <si>
    <t xml:space="preserve">Cost Behaviour</t>
  </si>
  <si>
    <t xml:space="preserve">Reason</t>
  </si>
  <si>
    <t xml:space="preserve">Variable</t>
  </si>
  <si>
    <t xml:space="preserve">6/12/28 per net unit</t>
  </si>
  <si>
    <t xml:space="preserve">Fixed</t>
  </si>
  <si>
    <t xml:space="preserve">Two employees monthly18000</t>
  </si>
  <si>
    <t xml:space="preserve">15000 monthly prepaid allocation</t>
  </si>
  <si>
    <t xml:space="preserve">Mixed</t>
  </si>
  <si>
    <t xml:space="preserve">3000 total; treated fixed over narrow base range, no unsupported split</t>
  </si>
  <si>
    <t xml:space="preserve">Advertising/internet/cleaning/other/depreciation</t>
  </si>
  <si>
    <t xml:space="preserve">Monthly budgets; reassess beyond relevant range</t>
  </si>
  <si>
    <t xml:space="preserve">Setup and startup marketing</t>
  </si>
  <si>
    <t xml:space="preserve">One-off</t>
  </si>
  <si>
    <t xml:space="preserve">13000 firstmonth only</t>
  </si>
  <si>
    <t xml:space="preserve">Finance cost</t>
  </si>
  <si>
    <t xml:space="preserve">12% annual declining loan principal</t>
  </si>
  <si>
    <t xml:space="preserve">Recommendations</t>
  </si>
  <si>
    <t xml:space="preserve">Action</t>
  </si>
  <si>
    <t xml:space="preserve">Monthly recurring profit improvement INR</t>
  </si>
  <si>
    <t xml:space="preserve">Condition</t>
  </si>
  <si>
    <t xml:space="preserve">Raise all menu prices5%</t>
  </si>
  <si>
    <t xml:space="preserve">Volume unchanged; test demand response</t>
  </si>
  <si>
    <t xml:space="preserve">Increase net volume10%</t>
  </si>
  <si>
    <t xml:space="preserve">Capacity available, constant mix and fixed costs</t>
  </si>
  <si>
    <t xml:space="preserve">Negotiate variable materials 5% lower</t>
  </si>
  <si>
    <t xml:space="preserve">Maintain quality; current variable cost 48360</t>
  </si>
  <si>
    <t xml:space="preserve">Add 5 sandwiches per operating day</t>
  </si>
  <si>
    <t xml:space="preserve">130 incremental units at 32 contribution; adequate capacity</t>
  </si>
  <si>
    <t xml:space="preserve">Reduce fixed recurring costs5%</t>
  </si>
  <si>
    <t xml:space="preserve">No service impairment; avoid assumed salary cuts</t>
  </si>
  <si>
    <t xml:space="preserve">Collect outstanding customers</t>
  </si>
  <si>
    <t xml:space="preserve">Cash release INR 2,854; no new profit.</t>
  </si>
  <si>
    <t xml:space="preserve">Source Corrections</t>
  </si>
  <si>
    <t xml:space="preserve">Supplied item</t>
  </si>
  <si>
    <t xml:space="preserve">Supplied INR</t>
  </si>
  <si>
    <t xml:space="preserve">Corrected INR</t>
  </si>
  <si>
    <t xml:space="preserve">26*(80*6+45*12+30*28)</t>
  </si>
  <si>
    <t xml:space="preserve">113100 less48360</t>
  </si>
  <si>
    <t xml:space="preserve">64740 less45000</t>
  </si>
  <si>
    <t xml:space="preserve">Source Traceability</t>
  </si>
  <si>
    <t xml:space="preserve">Source</t>
  </si>
  <si>
    <t xml:space="preserve">Calculation</t>
  </si>
  <si>
    <t xml:space="preserve">Output</t>
  </si>
  <si>
    <t xml:space="preserve">User hypothetical menu assumptions</t>
  </si>
  <si>
    <t xml:space="preserve">Quantity*price*26</t>
  </si>
  <si>
    <t xml:space="preserve">Sales Budget / Daily Sales</t>
  </si>
  <si>
    <t xml:space="preserve">Simulated transactions TX001-TX130</t>
  </si>
  <si>
    <t xml:space="preserve">Debit-credit postings</t>
  </si>
  <si>
    <t xml:space="preserve">Journal / Ledger / TB / statements</t>
  </si>
  <si>
    <t xml:space="preserve">Product unit costs6/12/28</t>
  </si>
  <si>
    <t xml:space="preserve">Quantity*cost*26</t>
  </si>
  <si>
    <t xml:space="preserve">Variable cost48360</t>
  </si>
  <si>
    <t xml:space="preserve">Explicit fixed expense assumptions</t>
  </si>
  <si>
    <t xml:space="preserve">Sum and unit-share allocation</t>
  </si>
  <si>
    <t xml:space="preserve">Fixed Cost Allocation / Cost Sheets</t>
  </si>
  <si>
    <t xml:space="preserve">Faculty Option 3 visible requirements</t>
  </si>
  <si>
    <t xml:space="preserve">Profile through partial Cost Behaviour</t>
  </si>
  <si>
    <t xml:space="preserve">Core accounting and costing modules</t>
  </si>
  <si>
    <t xml:space="preserve">User expanded deliverables and faculty broad objectives</t>
  </si>
  <si>
    <t xml:space="preserve">CVP budgets cashflow dashboard viva</t>
  </si>
  <si>
    <t xml:space="preserve">Additional completed modules; not verbatim detailed Option 3 requirements</t>
  </si>
  <si>
    <t xml:space="preserve">Account Balances</t>
  </si>
  <si>
    <t xml:space="preserve">Debit postings</t>
  </si>
  <si>
    <t xml:space="preserve">Credit postings</t>
  </si>
  <si>
    <t xml:space="preserve">Net debit balance</t>
  </si>
  <si>
    <t xml:space="preserve">CVP</t>
  </si>
  <si>
    <t xml:space="preserve">Measure</t>
  </si>
  <si>
    <t xml:space="preserve">Value</t>
  </si>
  <si>
    <t xml:space="preserve">Interpretation</t>
  </si>
  <si>
    <t xml:space="preserve">Net modeled sales</t>
  </si>
  <si>
    <t xml:space="preserve">Ingredient and packaging costs</t>
  </si>
  <si>
    <t xml:space="preserve">Revenue less variable cost</t>
  </si>
  <si>
    <t xml:space="preserve">Fixed recurring</t>
  </si>
  <si>
    <t xml:space="preserve">Within assumed relevant range</t>
  </si>
  <si>
    <t xml:space="preserve">Recurring EBIT</t>
  </si>
  <si>
    <t xml:space="preserve">Before startup and finance cost</t>
  </si>
  <si>
    <t xml:space="preserve">P/V ratio</t>
  </si>
  <si>
    <t xml:space="preserve">Contribution / revenue</t>
  </si>
  <si>
    <t xml:space="preserve">Mixed servings</t>
  </si>
  <si>
    <t xml:space="preserve">Weighted contribution/unit</t>
  </si>
  <si>
    <t xml:space="preserve">Constant mix16:9:6</t>
  </si>
  <si>
    <t xml:space="preserve">Fixed / PV ratio</t>
  </si>
  <si>
    <t xml:space="preserve">Break-even mixed units</t>
  </si>
  <si>
    <t xml:space="preserve">Theoretical fractional units</t>
  </si>
  <si>
    <t xml:space="preserve">Margin of safety INR</t>
  </si>
  <si>
    <t xml:space="preserve">Sales less break-even</t>
  </si>
  <si>
    <t xml:space="preserve">Margin of safety %</t>
  </si>
  <si>
    <t xml:space="preserve">Margin / sales</t>
  </si>
  <si>
    <t xml:space="preserve">Target profit</t>
  </si>
  <si>
    <t xml:space="preserve">Recurring EBIT target</t>
  </si>
  <si>
    <t xml:space="preserve">Required sales target profit</t>
  </si>
  <si>
    <t xml:space="preserve">(Fixed + target) / PV ratio</t>
  </si>
  <si>
    <t xml:space="preserve">Contribution/composite bundle</t>
  </si>
  <si>
    <t xml:space="preserve">16 tea, 9 coffee, 6 sandwiches</t>
  </si>
  <si>
    <t xml:space="preserve">Complete bundles at break-even</t>
  </si>
  <si>
    <t xml:space="preserve">Integer compatible mix</t>
  </si>
  <si>
    <t xml:space="preserve">Units at complete-bundle break-even</t>
  </si>
  <si>
    <t xml:space="preserve">91 bundles = 2,821 units</t>
  </si>
  <si>
    <t xml:space="preserve">Ratios</t>
  </si>
  <si>
    <t xml:space="preserve">Ratio</t>
  </si>
  <si>
    <t xml:space="preserve">Basis and limitation</t>
  </si>
  <si>
    <t xml:space="preserve">Current assets</t>
  </si>
  <si>
    <t xml:space="preserve">All at month end</t>
  </si>
  <si>
    <t xml:space="preserve">Current liabilities</t>
  </si>
  <si>
    <t xml:space="preserve">All loan current, conservative classification</t>
  </si>
  <si>
    <t xml:space="preserve">Current ratio</t>
  </si>
  <si>
    <t xml:space="preserve">Month end current assets / current liabilities</t>
  </si>
  <si>
    <t xml:space="preserve">Quick ratio</t>
  </si>
  <si>
    <t xml:space="preserve">Excludes inventory and prepayment</t>
  </si>
  <si>
    <t xml:space="preserve">Working capital</t>
  </si>
  <si>
    <t xml:space="preserve">Current assets less current liabilities</t>
  </si>
  <si>
    <t xml:space="preserve">Gross profit ratio</t>
  </si>
  <si>
    <t xml:space="preserve">Production gross profit / sales, includes fixed production labour and overhead</t>
  </si>
  <si>
    <t xml:space="preserve">Net profit ratio</t>
  </si>
  <si>
    <t xml:space="preserve">First month, before tax</t>
  </si>
  <si>
    <t xml:space="preserve">Recurring operating margin</t>
  </si>
  <si>
    <t xml:space="preserve">Before startup and finance costs</t>
  </si>
  <si>
    <t xml:space="preserve">Debt/equity</t>
  </si>
  <si>
    <t xml:space="preserve">Loan / equity at month end</t>
  </si>
  <si>
    <t xml:space="preserve">Interest coverage</t>
  </si>
  <si>
    <t xml:space="preserve">First month EBIT after launch costs</t>
  </si>
  <si>
    <t xml:space="preserve">Inventory turnover</t>
  </si>
  <si>
    <t xml:space="preserve">Monthly variable material cost / INR 12,000 operating stock; not annualized</t>
  </si>
  <si>
    <t xml:space="preserve">Simple payback months</t>
  </si>
  <si>
    <t xml:space="preserve">Steady-state cash proxy after interest; before principal, drawings and working capital</t>
  </si>
  <si>
    <t xml:space="preserve">Master Budget</t>
  </si>
  <si>
    <t xml:space="preserve">December budget INR</t>
  </si>
  <si>
    <t xml:space="preserve">Basis</t>
  </si>
  <si>
    <t xml:space="preserve">Normalized26-day plan</t>
  </si>
  <si>
    <t xml:space="preserve">Materials</t>
  </si>
  <si>
    <t xml:space="preserve">Fixed staffing</t>
  </si>
  <si>
    <t xml:space="preserve">Overheads</t>
  </si>
  <si>
    <t xml:space="preserve">Production/admin/selling</t>
  </si>
  <si>
    <t xml:space="preserve">Startup does not repeat</t>
  </si>
  <si>
    <t xml:space="preserve">OpeningDecemberloan49000</t>
  </si>
  <si>
    <t xml:space="preserve">Pre-tax profit</t>
  </si>
  <si>
    <t xml:space="preserve">No income tax forecast</t>
  </si>
  <si>
    <t xml:space="preserve">Capital Structure</t>
  </si>
  <si>
    <t xml:space="preserve">Share</t>
  </si>
  <si>
    <t xml:space="preserve">Assumed terms</t>
  </si>
  <si>
    <t xml:space="preserve">Owner</t>
  </si>
  <si>
    <t xml:space="preserve">Equity; drawings 2000 first month</t>
  </si>
  <si>
    <t xml:space="preserve">Bank loan</t>
  </si>
  <si>
    <t xml:space="preserve">12% annual;1000 principal/month; full balance current conservatively</t>
  </si>
  <si>
    <t xml:space="preserve">Other borrowings</t>
  </si>
  <si>
    <t xml:space="preserve">None assumed</t>
  </si>
  <si>
    <t xml:space="preserve">Other sources</t>
  </si>
  <si>
    <t xml:space="preserve">Startup Considerations</t>
  </si>
  <si>
    <t xml:space="preserve">Faculty category</t>
  </si>
  <si>
    <t xml:space="preserve">Budget INR</t>
  </si>
  <si>
    <t xml:space="preserve">Treatment</t>
  </si>
  <si>
    <t xml:space="preserve">Land/building purchase</t>
  </si>
  <si>
    <t xml:space="preserve">Rent only; no land purchase</t>
  </si>
  <si>
    <t xml:space="preserve">Refundable non-current asset</t>
  </si>
  <si>
    <t xml:space="preserve">Machinery/equipment</t>
  </si>
  <si>
    <t xml:space="preserve">Combined equipment provision; do not double-count</t>
  </si>
  <si>
    <t xml:space="preserve">Capital asset</t>
  </si>
  <si>
    <t xml:space="preserve">Computers</t>
  </si>
  <si>
    <t xml:space="preserve">No computer purchased; existing owner device if needed</t>
  </si>
  <si>
    <t xml:space="preserve">Current asset consumed through cost of sales</t>
  </si>
  <si>
    <t xml:space="preserve">Registration/setup</t>
  </si>
  <si>
    <t xml:space="preserve">One-time expensed combined estimate; not government fee quote</t>
  </si>
  <si>
    <t xml:space="preserve">One-time launch expense</t>
  </si>
  <si>
    <t xml:space="preserve">Cash reserve residual, not additional expense</t>
  </si>
  <si>
    <t xml:space="preserve">Other startup expenses</t>
  </si>
  <si>
    <t xml:space="preserve">None separately; included setup where relevant</t>
  </si>
  <si>
    <t xml:space="preserve">Cash Flow Detail</t>
  </si>
  <si>
    <t xml:space="preserve">Cash/bank net flow</t>
  </si>
  <si>
    <t xml:space="preserve">Audit</t>
  </si>
  <si>
    <t xml:space="preserve">Check</t>
  </si>
  <si>
    <t xml:space="preserve">Difference</t>
  </si>
  <si>
    <t xml:space="preserve">Required</t>
  </si>
  <si>
    <t xml:space="preserve">Trial balance equality</t>
  </si>
  <si>
    <t xml:space="preserve">Balance sheet equality</t>
  </si>
  <si>
    <t xml:space="preserve">Cash flow reconciliation</t>
  </si>
  <si>
    <t xml:space="preserve">Daily net sales to GL</t>
  </si>
  <si>
    <t xml:space="preserve">Consumption to GL</t>
  </si>
  <si>
    <t xml:space="preserve">Full cost reconciliation</t>
  </si>
  <si>
    <t xml:space="preserve">Equity profit reconciliation</t>
  </si>
  <si>
    <t xml:space="preserve">Net profit bridge</t>
  </si>
  <si>
    <t xml:space="preserve">Startup budget funding lessuses</t>
  </si>
  <si>
    <t xml:space="preserve">Sources</t>
  </si>
  <si>
    <t xml:space="preserve">Title</t>
  </si>
  <si>
    <t xml:space="preserve">URL or source</t>
  </si>
  <si>
    <t xml:space="preserve">Application</t>
  </si>
  <si>
    <t xml:space="preserve">Accessed</t>
  </si>
  <si>
    <t xml:space="preserve">S01</t>
  </si>
  <si>
    <t xml:space="preserve">Faculty Miniproject problem statements Option 3</t>
  </si>
  <si>
    <t xml:space="preserve">Local source: Miniproject problem statements.docx</t>
  </si>
  <si>
    <t xml:space="preserve">Primary requirements source; never attribute other options to Option 3.</t>
  </si>
  <si>
    <t xml:space="preserve">12 October 2026</t>
  </si>
  <si>
    <t xml:space="preserve">S02</t>
  </si>
  <si>
    <t xml:space="preserve">User project brief and hypothetical business assumptions</t>
  </si>
  <si>
    <t xml:space="preserve">Local project brief</t>
  </si>
  <si>
    <t xml:space="preserve">Canonical model drivers; hypothetical, not market quotations.</t>
  </si>
  <si>
    <t xml:space="preserve">S03</t>
  </si>
  <si>
    <t xml:space="preserve">Tata Consumer Products revised MRP rate sheet September 2025</t>
  </si>
  <si>
    <t xml:space="preserve">https://www.tataconsumer.com/sites/g/files/gfwrlq316/files/2025-09/Revised_MRP_Final_20Sep25.pdf</t>
  </si>
  <si>
    <t xml:space="preserve">Historical pack-size benchmark only; not a current Pune supplier quote or model ingredient recipe.</t>
  </si>
  <si>
    <t xml:space="preserve">S04</t>
  </si>
  <si>
    <t xml:space="preserve">Amul official milk shop</t>
  </si>
  <si>
    <t xml:space="preserve">https://shop.amul.com/en/browse/milk</t>
  </si>
  <si>
    <t xml:space="preserve">Specific long-life retail pack benchmark only; not a fresh pouch or Pune wholesale quote.</t>
  </si>
  <si>
    <t xml:space="preserve">S05</t>
  </si>
  <si>
    <t xml:space="preserve">FSSAI revised turnover thresholds order 13 March 2026</t>
  </si>
  <si>
    <t xml:space="preserve">https://www.fssai.gov.in/upload/advisories/2026/03/69b4054bb6cd6Order%20dated%2013thMarch2026_Revised%20Turnover%20threshold.pdf</t>
  </si>
  <si>
    <t xml:space="preserve">Regulatory context, not legal clearance. INR8000 setup provision is an estimate for combined setup expenditure, not an official registration fee.</t>
  </si>
  <si>
    <t xml:space="preserve">S06</t>
  </si>
  <si>
    <t xml:space="preserve">Google Cloud Looker Studio Google Sheets connector documentation</t>
  </si>
  <si>
    <t xml:space="preserve">https://cloud.google.com/looker/docs/studio/connect-to-google-sheets</t>
  </si>
  <si>
    <t xml:space="preserve">Dashboard setup and data-grain design.</t>
  </si>
  <si>
    <t xml:space="preserve">S07</t>
  </si>
  <si>
    <t xml:space="preserve">TallyPrime official free educational mode overview</t>
  </si>
  <si>
    <t xml:space="preserve">https://tallysolutions.com/accounting-software/free/</t>
  </si>
  <si>
    <t xml:space="preserve">Import limitation context; no claim native company validated.</t>
  </si>
  <si>
    <t xml:space="preserve">Method and Limitations</t>
  </si>
  <si>
    <t xml:space="preserve">Topic</t>
  </si>
  <si>
    <t xml:space="preserve">Explanation</t>
  </si>
  <si>
    <t xml:space="preserve">Records</t>
  </si>
  <si>
    <t xml:space="preserve">All transactions are simulated. Journal inputs are editable records; daily sales quantity controls must match them after edits.</t>
  </si>
  <si>
    <t xml:space="preserve">Period</t>
  </si>
  <si>
    <t xml:space="preserve">November 2026; open on Sunday 1 November; closed 8,15,22,29;26 days.</t>
  </si>
  <si>
    <t xml:space="preserve">Source correction</t>
  </si>
  <si>
    <t xml:space="preserve">48360 variable cost replaces supplied 49920; no invented wastage.</t>
  </si>
  <si>
    <t xml:space="preserve">Formula use</t>
  </si>
  <si>
    <t xml:space="preserve">Historic postings drive ledger and statements. Assumptions drive December planning; changing a forecast does not rewrite simulated actuals.</t>
  </si>
  <si>
    <t xml:space="preserve">First-month opening accounting stock is zero. All-month net purchases60,360 include the initial12,000 purchase; closing12,000 gives consumption48,360.</t>
  </si>
  <si>
    <t xml:space="preserve">Cost sheet</t>
  </si>
  <si>
    <t xml:space="preserve">Fixed labour and overheads are allocated by net servings using illustrative assumptions. Contribution excludes all fixed costs. Production Trading Account includes direct labour and production overhead in production cost of sales, giving gross profit INR 30,740. Administrative and selling costs follow below gross profit.</t>
  </si>
  <si>
    <t xml:space="preserve">Budget comparison</t>
  </si>
  <si>
    <t xml:space="preserve">December normalized recurring plan compared with November simulated startup month; differences are structural, not historical performance variances.</t>
  </si>
  <si>
    <t xml:space="preserve">Tax</t>
  </si>
  <si>
    <t xml:space="preserve">Prices assumed net of indirect tax; no GST or income tax modeled; no compliance clearance.</t>
  </si>
  <si>
    <t xml:space="preserve">Faculty</t>
  </si>
  <si>
    <t xml:space="preserve">Option 3 text ends after fixed-cost examples in section 6; detailed expanded modules follow user brief and analogousOption 1.</t>
  </si>
  <si>
    <t xml:space="preserve">Dashboard</t>
  </si>
  <si>
    <t xml:space="preserve">One flat product-date row per record; allocated expenses are additive; no repeated total KPIs summed.</t>
  </si>
  <si>
    <t xml:space="preserve">1000 monthlyprincipal assumed; no bank offer. All loancurrent conservatively; interestbefore monthend repayment.</t>
  </si>
  <si>
    <t xml:space="preserve">Payback</t>
  </si>
  <si>
    <t xml:space="preserve">Simple 170000 divided by recurring profit+depreciation-interest; no discounting, principal,drawings or future workingcapital.</t>
  </si>
  <si>
    <t xml:space="preserve">Break Even Chart</t>
  </si>
  <si>
    <t xml:space="preserve">Volume factor</t>
  </si>
  <si>
    <t xml:space="preserve">Revenue INR</t>
  </si>
  <si>
    <t xml:space="preserve">Total cost INR</t>
  </si>
  <si>
    <t xml:space="preserve">Fixed INR</t>
  </si>
  <si>
    <t xml:space="preserve">November Budget vs Simulated Actual</t>
  </si>
  <si>
    <t xml:space="preserve">First-month plan and simulated records, same period, INR</t>
  </si>
  <si>
    <t xml:space="preserve">November budget</t>
  </si>
  <si>
    <t xml:space="preserve">Actual minus budget</t>
  </si>
  <si>
    <t xml:space="preserve">Variable ingredients/packaging</t>
  </si>
  <si>
    <t xml:space="preserve">The simulated month was constructed at the supplied base volumes. Zero variance is a design result, not measured cafe performance.</t>
  </si>
</sst>
</file>

<file path=xl/styles.xml><?xml version="1.0" encoding="utf-8"?>
<styleSheet xmlns="http://schemas.openxmlformats.org/spreadsheetml/2006/main">
  <numFmts count="6">
    <numFmt numFmtId="164" formatCode="General"/>
    <numFmt numFmtId="165" formatCode="#,##0.00;\(#,##0.00\);\-"/>
    <numFmt numFmtId="166" formatCode="0.0%"/>
    <numFmt numFmtId="167" formatCode="#,##0"/>
    <numFmt numFmtId="168" formatCode="dd\-mmm\-yyyy"/>
    <numFmt numFmtId="169" formatCode="#,##0.00;\(#,##0.00\);\-"/>
  </numFmts>
  <fonts count="17">
    <font>
      <sz val="11"/>
      <color theme="1"/>
      <name val="Calibri"/>
      <family val="2"/>
      <charset val="1"/>
    </font>
    <font>
      <sz val="10"/>
      <name val="Arial"/>
      <family val="0"/>
    </font>
    <font>
      <sz val="10"/>
      <name val="Arial"/>
      <family val="0"/>
    </font>
    <font>
      <sz val="10"/>
      <name val="Arial"/>
      <family val="0"/>
    </font>
    <font>
      <b val="true"/>
      <sz val="17"/>
      <color rgb="FF000000"/>
      <name val="Times New Roman"/>
      <family val="0"/>
      <charset val="1"/>
    </font>
    <font>
      <i val="true"/>
      <sz val="10"/>
      <color rgb="FF555555"/>
      <name val="Times New Roman"/>
      <family val="0"/>
      <charset val="1"/>
    </font>
    <font>
      <sz val="11"/>
      <color rgb="FF222222"/>
      <name val="Times New Roman"/>
      <family val="0"/>
      <charset val="1"/>
    </font>
    <font>
      <b val="true"/>
      <sz val="11"/>
      <color rgb="FF000000"/>
      <name val="Times New Roman"/>
      <family val="0"/>
      <charset val="1"/>
    </font>
    <font>
      <sz val="11"/>
      <color rgb="FF000000"/>
      <name val="Times New Roman"/>
      <family val="0"/>
      <charset val="1"/>
    </font>
    <font>
      <b val="true"/>
      <sz val="18"/>
      <color rgb="FF000000"/>
      <name val="Calibri"/>
      <family val="2"/>
    </font>
    <font>
      <sz val="10"/>
      <color rgb="FF000000"/>
      <name val="Calibri"/>
      <family val="2"/>
    </font>
    <font>
      <sz val="11"/>
      <color rgb="FF0000AA"/>
      <name val="Times New Roman"/>
      <family val="0"/>
      <charset val="1"/>
    </font>
    <font>
      <sz val="11"/>
      <color rgb="FF008000"/>
      <name val="Times New Roman"/>
      <family val="0"/>
      <charset val="1"/>
    </font>
    <font>
      <b val="true"/>
      <sz val="10"/>
      <color rgb="FF000000"/>
      <name val="Calibri"/>
      <family val="2"/>
    </font>
    <font>
      <b val="true"/>
      <sz val="17"/>
      <name val="Times New Roman"/>
      <family val="0"/>
      <charset val="1"/>
    </font>
    <font>
      <sz val="11"/>
      <name val="Times New Roman"/>
      <family val="0"/>
      <charset val="1"/>
    </font>
    <font>
      <b val="true"/>
      <sz val="11"/>
      <name val="Times New Roman"/>
      <family val="0"/>
      <charset val="1"/>
    </font>
  </fonts>
  <fills count="4">
    <fill>
      <patternFill patternType="none"/>
    </fill>
    <fill>
      <patternFill patternType="gray125"/>
    </fill>
    <fill>
      <patternFill patternType="solid">
        <fgColor rgb="FFDCE6F1"/>
        <bgColor rgb="FFD9D9D9"/>
      </patternFill>
    </fill>
    <fill>
      <patternFill patternType="solid">
        <fgColor rgb="FFFFF2CC"/>
        <bgColor rgb="FFFFFFFF"/>
      </patternFill>
    </fill>
  </fills>
  <borders count="2">
    <border diagonalUp="false" diagonalDown="false">
      <left/>
      <right/>
      <top/>
      <bottom/>
      <diagonal/>
    </border>
    <border diagonalUp="false" diagonalDown="false">
      <left/>
      <right/>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general" vertical="center" textRotation="0" wrapText="true" indent="1" shrinkToFit="false"/>
      <protection locked="true" hidden="false"/>
    </xf>
    <xf numFmtId="165" fontId="8" fillId="0" borderId="0" xfId="0" applyFont="true" applyBorder="false" applyAlignment="true" applyProtection="false">
      <alignment horizontal="general" vertical="center" textRotation="0" wrapText="true" indent="0" shrinkToFit="false"/>
      <protection locked="true" hidden="false"/>
    </xf>
    <xf numFmtId="166" fontId="8" fillId="0" borderId="0" xfId="0" applyFont="true" applyBorder="false" applyAlignment="true" applyProtection="false">
      <alignment horizontal="general" vertical="center" textRotation="0" wrapText="tru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1" shrinkToFit="false"/>
      <protection locked="true" hidden="false"/>
    </xf>
    <xf numFmtId="165" fontId="11" fillId="3" borderId="0" xfId="0" applyFont="true" applyBorder="false" applyAlignment="true" applyProtection="false">
      <alignment horizontal="general" vertical="center" textRotation="0" wrapText="true" indent="0" shrinkToFit="false"/>
      <protection locked="true" hidden="false"/>
    </xf>
    <xf numFmtId="167" fontId="11" fillId="3" borderId="0" xfId="0" applyFont="true" applyBorder="false" applyAlignment="true" applyProtection="false">
      <alignment horizontal="general" vertical="center" textRotation="0" wrapText="true" indent="0" shrinkToFit="false"/>
      <protection locked="true" hidden="false"/>
    </xf>
    <xf numFmtId="167" fontId="6" fillId="0" borderId="0" xfId="0" applyFont="true" applyBorder="false" applyAlignment="true" applyProtection="false">
      <alignment horizontal="general" vertical="center" textRotation="0" wrapText="true" indent="0" shrinkToFit="false"/>
      <protection locked="true" hidden="false"/>
    </xf>
    <xf numFmtId="165" fontId="11" fillId="0" borderId="0" xfId="0" applyFont="true" applyBorder="false" applyAlignment="true" applyProtection="false">
      <alignment horizontal="general" vertical="center" textRotation="0" wrapText="true" indent="0" shrinkToFit="false"/>
      <protection locked="true" hidden="false"/>
    </xf>
    <xf numFmtId="166" fontId="11" fillId="0" borderId="0" xfId="0" applyFont="true" applyBorder="false" applyAlignment="true" applyProtection="false">
      <alignment horizontal="general" vertical="center" textRotation="0" wrapText="true" indent="0" shrinkToFit="false"/>
      <protection locked="true" hidden="false"/>
    </xf>
    <xf numFmtId="168" fontId="6" fillId="0" borderId="0" xfId="0" applyFont="true" applyBorder="false" applyAlignment="true" applyProtection="false">
      <alignment horizontal="general" vertical="center" textRotation="0" wrapText="true" indent="0" shrinkToFit="false"/>
      <protection locked="true" hidden="false"/>
    </xf>
    <xf numFmtId="165" fontId="12" fillId="0" borderId="0" xfId="0" applyFont="true" applyBorder="false" applyAlignment="true" applyProtection="false">
      <alignment horizontal="general" vertical="center" textRotation="0" wrapText="true" indent="0" shrinkToFit="false"/>
      <protection locked="true" hidden="false"/>
    </xf>
    <xf numFmtId="167" fontId="11" fillId="0" borderId="0" xfId="0" applyFont="true" applyBorder="false" applyAlignment="true" applyProtection="false">
      <alignment horizontal="general" vertical="center" textRotation="0" wrapText="true" indent="0" shrinkToFit="false"/>
      <protection locked="true" hidden="false"/>
    </xf>
    <xf numFmtId="167" fontId="8" fillId="0" borderId="0" xfId="0" applyFont="true" applyBorder="false" applyAlignment="true" applyProtection="false">
      <alignment horizontal="general" vertical="center" textRotation="0" wrapText="true" indent="0" shrinkToFit="false"/>
      <protection locked="true" hidden="false"/>
    </xf>
    <xf numFmtId="167" fontId="12" fillId="0" borderId="0" xfId="0" applyFont="true" applyBorder="false" applyAlignment="true" applyProtection="false">
      <alignment horizontal="general" vertical="center" textRotation="0" wrapText="true" indent="0" shrinkToFit="false"/>
      <protection locked="true" hidden="false"/>
    </xf>
    <xf numFmtId="169" fontId="14" fillId="0" borderId="0" xfId="0" applyFont="true" applyBorder="true" applyAlignment="true" applyProtection="false">
      <alignment horizontal="general" vertical="center" textRotation="0" wrapText="true" indent="0" shrinkToFit="false"/>
      <protection locked="true" hidden="false"/>
    </xf>
    <xf numFmtId="169" fontId="15" fillId="0" borderId="0" xfId="0" applyFont="true" applyBorder="true" applyAlignment="true" applyProtection="false">
      <alignment horizontal="general" vertical="center" textRotation="0" wrapText="true" indent="0" shrinkToFit="false"/>
      <protection locked="true" hidden="false"/>
    </xf>
    <xf numFmtId="169" fontId="15" fillId="0" borderId="0" xfId="0" applyFont="true" applyBorder="false" applyAlignment="true" applyProtection="false">
      <alignment horizontal="general" vertical="center" textRotation="0" wrapText="true" indent="0" shrinkToFit="false"/>
      <protection locked="true" hidden="false"/>
    </xf>
    <xf numFmtId="169" fontId="16" fillId="2"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DCE6F1"/>
          <bgColor rgb="FF000000"/>
        </patternFill>
      </fill>
    </dxf>
    <dxf>
      <fill>
        <patternFill patternType="solid">
          <bgColor rgb="FF000000"/>
        </patternFill>
      </fill>
    </dxf>
    <dxf>
      <fill>
        <patternFill patternType="solid">
          <fgColor rgb="FF000000"/>
          <bgColor rgb="FF000000"/>
        </patternFill>
      </fill>
    </dxf>
    <dxf>
      <fill>
        <patternFill patternType="solid">
          <fgColor rgb="FF222222"/>
          <bgColor rgb="FF000000"/>
        </patternFill>
      </fill>
    </dxf>
    <dxf>
      <fill>
        <patternFill patternType="solid">
          <fgColor rgb="FF008000"/>
          <bgColor rgb="FF000000"/>
        </patternFill>
      </fill>
    </dxf>
    <dxf>
      <fill>
        <patternFill patternType="solid">
          <fgColor rgb="FF0000AA"/>
          <bgColor rgb="FF000000"/>
        </patternFill>
      </fill>
    </dxf>
    <dxf>
      <fill>
        <patternFill>
          <bgColor rgb="FFFFC7CE"/>
        </patternFill>
      </fill>
    </dxf>
  </dxfs>
  <colors>
    <indexedColors>
      <rgbColor rgb="FF000000"/>
      <rgbColor rgb="FFFFFFFF"/>
      <rgbColor rgb="FFFF0000"/>
      <rgbColor rgb="FF00FF00"/>
      <rgbColor rgb="FF0000FF"/>
      <rgbColor rgb="FFFFFF00"/>
      <rgbColor rgb="FFFF00FF"/>
      <rgbColor rgb="FF00FFFF"/>
      <rgbColor rgb="FF800000"/>
      <rgbColor rgb="FF008000"/>
      <rgbColor rgb="FF0000AA"/>
      <rgbColor rgb="FF808000"/>
      <rgbColor rgb="FF800080"/>
      <rgbColor rgb="FF008080"/>
      <rgbColor rgb="FFC0C0C0"/>
      <rgbColor rgb="FF878787"/>
      <rgbColor rgb="FF9999FF"/>
      <rgbColor rgb="FFBE4B48"/>
      <rgbColor rgb="FFFFF2CC"/>
      <rgbColor rgb="FFDCE6F1"/>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7CE"/>
      <rgbColor rgb="FF4F81BD"/>
      <rgbColor rgb="FF33CCCC"/>
      <rgbColor rgb="FF98B855"/>
      <rgbColor rgb="FFFFCC00"/>
      <rgbColor rgb="FFFF9900"/>
      <rgbColor rgb="FFFF6600"/>
      <rgbColor rgb="FF4A7EBB"/>
      <rgbColor rgb="FF9BBB59"/>
      <rgbColor rgb="FF003366"/>
      <rgbColor rgb="FF339966"/>
      <rgbColor rgb="FF003300"/>
      <rgbColor rgb="FF333300"/>
      <rgbColor rgb="FF993300"/>
      <rgbColor rgb="FFC0504D"/>
      <rgbColor rgb="FF555555"/>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worksheet" Target="worksheets/sheet28.xml"/><Relationship Id="rId31" Type="http://schemas.openxmlformats.org/officeDocument/2006/relationships/worksheet" Target="worksheets/sheet29.xml"/><Relationship Id="rId32" Type="http://schemas.openxmlformats.org/officeDocument/2006/relationships/worksheet" Target="worksheets/sheet30.xml"/><Relationship Id="rId33" Type="http://schemas.openxmlformats.org/officeDocument/2006/relationships/worksheet" Target="worksheets/sheet31.xml"/><Relationship Id="rId34" Type="http://schemas.openxmlformats.org/officeDocument/2006/relationships/worksheet" Target="worksheets/sheet32.xml"/><Relationship Id="rId35" Type="http://schemas.openxmlformats.org/officeDocument/2006/relationships/worksheet" Target="worksheets/sheet33.xml"/><Relationship Id="rId36" Type="http://schemas.openxmlformats.org/officeDocument/2006/relationships/worksheet" Target="worksheets/sheet34.xml"/><Relationship Id="rId37" Type="http://schemas.openxmlformats.org/officeDocument/2006/relationships/worksheet" Target="worksheets/sheet35.xml"/><Relationship Id="rId38" Type="http://schemas.openxmlformats.org/officeDocument/2006/relationships/worksheet" Target="worksheets/sheet36.xml"/><Relationship Id="rId39" Type="http://schemas.openxmlformats.org/officeDocument/2006/relationships/worksheet" Target="worksheets/sheet37.xml"/><Relationship Id="rId40" Type="http://schemas.openxmlformats.org/officeDocument/2006/relationships/worksheet" Target="worksheets/sheet38.xml"/><Relationship Id="rId41" Type="http://schemas.openxmlformats.org/officeDocument/2006/relationships/worksheet" Target="worksheets/sheet39.xml"/><Relationship Id="rId42"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_rels/chart2.xml.rels><?xml version="1.0" encoding="UTF-8"?>
<Relationships xmlns="http://schemas.openxmlformats.org/package/2006/relationships"><Relationship Id="rId1" Type="http://schemas.microsoft.com/office/2011/relationships/chartStyle" Target="style2.xml"/><Relationship Id="rId2" Type="http://schemas.microsoft.com/office/2011/relationships/chartColorStyle" Target="colors2.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Times New Roman"/>
              </a:defRPr>
            </a:pPr>
            <a:r>
              <a:rPr sz="1800" b="1" u="none" strike="noStrike">
                <a:solidFill>
                  <a:srgbClr val="000000"/>
                </a:solidFill>
                <a:uFillTx/>
                <a:latin typeface="Times New Roman"/>
              </a:rPr>
              <a:t>Product revenue and contribution (simulated)</a:t>
            </a:r>
          </a:p>
        </c:rich>
      </c:tx>
      <c:overlay val="0"/>
      <c:spPr>
        <a:noFill/>
        <a:ln w="0">
          <a:noFill/>
        </a:ln>
      </c:spPr>
    </c:title>
    <c:autoTitleDeleted val="0"/>
    <c:plotArea>
      <c:barChart>
        <c:barDir val="col"/>
        <c:grouping val="clustered"/>
        <c:varyColors val="0"/>
        <c:ser>
          <c:idx val="0"/>
          <c:order val="0"/>
          <c:tx>
            <c:strRef>
              <c:f>'Product Performance'!E4</c:f>
              <c:strCache>
                <c:ptCount val="1"/>
                <c:pt idx="0">
                  <c:v>Revenue</c:v>
                </c:pt>
              </c:strCache>
            </c:strRef>
          </c:tx>
          <c:spPr>
            <a:solidFill>
              <a:srgbClr val="4F81BD"/>
            </a:solidFill>
            <a:ln w="12600">
              <a:noFill/>
            </a:ln>
          </c:spPr>
          <c:invertIfNegative val="0"/>
          <c:dLbls>
            <c:txPr>
              <a:bodyPr wrap="square"/>
              <a:lstStyle/>
              <a:p>
                <a:pPr>
                  <a:defRPr sz="1000" b="0" u="none" strike="noStrike">
                    <a:solidFill>
                      <a:srgbClr val="000000"/>
                    </a:solidFill>
                    <a:uFillTx/>
                    <a:latin typeface="Times New Roman"/>
                  </a:defRPr>
                </a:pPr>
              </a:p>
            </c:txPr>
            <c:dLblPos val="outEnd"/>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'Product Performance'!$A$5:$A$7</c:f>
              <c:strCache>
                <c:ptCount val="3"/>
                <c:pt idx="0">
                  <c:v>Tea</c:v>
                </c:pt>
                <c:pt idx="1">
                  <c:v>Coffee</c:v>
                </c:pt>
                <c:pt idx="2">
                  <c:v>Vegetable Sandwich</c:v>
                </c:pt>
              </c:strCache>
            </c:strRef>
          </c:cat>
          <c:val>
            <c:numRef>
              <c:f>'Product Performance'!$E$5:$E$7</c:f>
              <c:numCache>
                <c:formatCode>#,##0.00;\(#,##0.00\);\-</c:formatCode>
                <c:ptCount val="3"/>
                <c:pt idx="0">
                  <c:v>31200</c:v>
                </c:pt>
                <c:pt idx="1">
                  <c:v>35100</c:v>
                </c:pt>
                <c:pt idx="2">
                  <c:v>46800</c:v>
                </c:pt>
              </c:numCache>
            </c:numRef>
          </c:val>
        </c:ser>
        <c:ser>
          <c:idx val="1"/>
          <c:order val="1"/>
          <c:tx>
            <c:strRef>
              <c:f>'Product Performance'!F4</c:f>
              <c:strCache>
                <c:ptCount val="1"/>
                <c:pt idx="0">
                  <c:v>Variable cost</c:v>
                </c:pt>
              </c:strCache>
            </c:strRef>
          </c:tx>
          <c:spPr>
            <a:solidFill>
              <a:srgbClr val="C0504D"/>
            </a:solidFill>
            <a:ln w="12600">
              <a:noFill/>
            </a:ln>
          </c:spPr>
          <c:invertIfNegative val="0"/>
          <c:dLbls>
            <c:txPr>
              <a:bodyPr wrap="square"/>
              <a:lstStyle/>
              <a:p>
                <a:pPr>
                  <a:defRPr sz="1000" b="0" u="none" strike="noStrike">
                    <a:solidFill>
                      <a:srgbClr val="000000"/>
                    </a:solidFill>
                    <a:uFillTx/>
                    <a:latin typeface="Times New Roman"/>
                  </a:defRPr>
                </a:pPr>
              </a:p>
            </c:txPr>
            <c:dLblPos val="outEnd"/>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'Product Performance'!$A$5:$A$7</c:f>
              <c:strCache>
                <c:ptCount val="3"/>
                <c:pt idx="0">
                  <c:v>Tea</c:v>
                </c:pt>
                <c:pt idx="1">
                  <c:v>Coffee</c:v>
                </c:pt>
                <c:pt idx="2">
                  <c:v>Vegetable Sandwich</c:v>
                </c:pt>
              </c:strCache>
            </c:strRef>
          </c:cat>
          <c:val>
            <c:numRef>
              <c:f>'Product Performance'!$F$5:$F$7</c:f>
              <c:numCache>
                <c:formatCode>#,##0.00;\(#,##0.00\);\-</c:formatCode>
                <c:ptCount val="3"/>
                <c:pt idx="0">
                  <c:v>12480</c:v>
                </c:pt>
                <c:pt idx="1">
                  <c:v>14040</c:v>
                </c:pt>
                <c:pt idx="2">
                  <c:v>21840</c:v>
                </c:pt>
              </c:numCache>
            </c:numRef>
          </c:val>
        </c:ser>
        <c:ser>
          <c:idx val="2"/>
          <c:order val="2"/>
          <c:tx>
            <c:strRef>
              <c:f>'Product Performance'!G4</c:f>
              <c:strCache>
                <c:ptCount val="1"/>
                <c:pt idx="0">
                  <c:v>Contribution</c:v>
                </c:pt>
              </c:strCache>
            </c:strRef>
          </c:tx>
          <c:spPr>
            <a:solidFill>
              <a:srgbClr val="9BBB59"/>
            </a:solidFill>
            <a:ln w="12600">
              <a:noFill/>
            </a:ln>
          </c:spPr>
          <c:invertIfNegative val="0"/>
          <c:dLbls>
            <c:txPr>
              <a:bodyPr wrap="square"/>
              <a:lstStyle/>
              <a:p>
                <a:pPr>
                  <a:defRPr sz="1000" b="0" u="none" strike="noStrike">
                    <a:solidFill>
                      <a:srgbClr val="000000"/>
                    </a:solidFill>
                    <a:uFillTx/>
                    <a:latin typeface="Times New Roman"/>
                  </a:defRPr>
                </a:pPr>
              </a:p>
            </c:txPr>
            <c:dLblPos val="outEnd"/>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'Product Performance'!$A$5:$A$7</c:f>
              <c:strCache>
                <c:ptCount val="3"/>
                <c:pt idx="0">
                  <c:v>Tea</c:v>
                </c:pt>
                <c:pt idx="1">
                  <c:v>Coffee</c:v>
                </c:pt>
                <c:pt idx="2">
                  <c:v>Vegetable Sandwich</c:v>
                </c:pt>
              </c:strCache>
            </c:strRef>
          </c:cat>
          <c:val>
            <c:numRef>
              <c:f>'Product Performance'!$G$5:$G$7</c:f>
              <c:numCache>
                <c:formatCode>#,##0.00;\(#,##0.00\);\-</c:formatCode>
                <c:ptCount val="3"/>
                <c:pt idx="0">
                  <c:v>18720</c:v>
                </c:pt>
                <c:pt idx="1">
                  <c:v>21060</c:v>
                </c:pt>
                <c:pt idx="2">
                  <c:v>24960</c:v>
                </c:pt>
              </c:numCache>
            </c:numRef>
          </c:val>
        </c:ser>
        <c:gapWidth val="150"/>
        <c:overlap val="0"/>
        <c:axId val="53351422"/>
        <c:axId val="614816"/>
      </c:barChart>
      <c:catAx>
        <c:axId val="53351422"/>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Times New Roman"/>
              </a:defRPr>
            </a:pPr>
          </a:p>
        </c:txPr>
        <c:crossAx val="614816"/>
        <c:crosses val="autoZero"/>
        <c:auto val="1"/>
        <c:lblAlgn val="ctr"/>
        <c:lblOffset val="100"/>
        <c:noMultiLvlLbl val="0"/>
      </c:catAx>
      <c:valAx>
        <c:axId val="614816"/>
        <c:scaling>
          <c:orientation val="minMax"/>
        </c:scaling>
        <c:delete val="0"/>
        <c:axPos val="l"/>
        <c:majorGridlines>
          <c:spPr>
            <a:ln w="9360">
              <a:solidFill>
                <a:srgbClr val="878787"/>
              </a:solidFill>
              <a:round/>
            </a:ln>
          </c:spPr>
        </c:majorGridlines>
        <c:numFmt formatCode="#,##0.00;\(#,##0.0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Times New Roman"/>
              </a:defRPr>
            </a:pPr>
          </a:p>
        </c:txPr>
        <c:crossAx val="53351422"/>
        <c:crosses val="autoZero"/>
        <c:crossBetween val="between"/>
      </c:valAx>
      <c:spPr>
        <a:solidFill>
          <a:srgbClr val="FFFFFF"/>
        </a:solidFill>
        <a:ln w="0">
          <a:noFill/>
        </a:ln>
      </c:spPr>
    </c:plotArea>
    <c:legend>
      <c:legendPos val="r"/>
      <c:overlay val="0"/>
      <c:spPr>
        <a:noFill/>
        <a:ln w="0">
          <a:noFill/>
        </a:ln>
      </c:spPr>
      <c:txPr>
        <a:bodyPr/>
        <a:lstStyle/>
        <a:p>
          <a:pPr>
            <a:defRPr sz="1000" b="0" u="none" strike="noStrike">
              <a:solidFill>
                <a:srgbClr val="000000"/>
              </a:solidFill>
              <a:uFillTx/>
              <a:latin typeface="Times New Roman"/>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Times New Roman"/>
              </a:defRPr>
            </a:pPr>
            <a:r>
              <a:rPr sz="1800" b="1" u="none" strike="noStrike">
                <a:solidFill>
                  <a:srgbClr val="000000"/>
                </a:solidFill>
                <a:uFillTx/>
                <a:latin typeface="Times New Roman"/>
              </a:rPr>
              <a:t>Break-even at constant product mix</a:t>
            </a:r>
          </a:p>
        </c:rich>
      </c:tx>
      <c:overlay val="0"/>
      <c:spPr>
        <a:noFill/>
        <a:ln w="0">
          <a:noFill/>
        </a:ln>
      </c:spPr>
    </c:title>
    <c:autoTitleDeleted val="0"/>
    <c:plotArea>
      <c:lineChart>
        <c:grouping val="standard"/>
        <c:varyColors val="0"/>
        <c:ser>
          <c:idx val="0"/>
          <c:order val="0"/>
          <c:tx>
            <c:strRef>
              <c:f>'Break Even Chart'!B4</c:f>
              <c:strCache>
                <c:ptCount val="1"/>
                <c:pt idx="0">
                  <c:v>Revenue INR</c:v>
                </c:pt>
              </c:strCache>
            </c:strRef>
          </c:tx>
          <c:spPr>
            <a:solidFill>
              <a:srgbClr val="4A7EBB"/>
            </a:solidFill>
            <a:ln w="12600">
              <a:solidFill>
                <a:srgbClr val="4A7EBB"/>
              </a:solidFill>
              <a:round/>
            </a:ln>
          </c:spPr>
          <c:marker>
            <c:symbol val="none"/>
          </c:marker>
          <c:dLbls>
            <c:txPr>
              <a:bodyPr wrap="square"/>
              <a:lstStyle/>
              <a:p>
                <a:pPr>
                  <a:defRPr sz="1000" b="0" u="none" strike="noStrike">
                    <a:solidFill>
                      <a:srgbClr val="000000"/>
                    </a:solidFill>
                    <a:uFillTx/>
                    <a:latin typeface="Times New Roman"/>
                  </a:defRPr>
                </a:pPr>
              </a:p>
            </c:txPr>
            <c:dLblPos val="r"/>
            <c:showLegendKey val="0"/>
            <c:showVal val="0"/>
            <c:showCatName val="0"/>
            <c:showSerName val="0"/>
            <c:showPercent val="0"/>
            <c:separator>; </c:separator>
            <c:showLeaderLines val="1"/>
            <c:leaderLines>
              <c:spPr>
                <a:ln w="12600">
                  <a:solidFill>
                    <a:srgbClr val="000000"/>
                  </a:solidFill>
                </a:ln>
              </c:spPr>
            </c:leaderLines>
            <c:extLst>
              <c:ext xmlns:c15="http://schemas.microsoft.com/office/drawing/2012/chart" uri="{CE6537A1-D6FC-4f65-9D91-7224C49458BB}">
                <c15:showLeaderLines val="1"/>
              </c:ext>
            </c:extLst>
          </c:dLbls>
          <c:cat>
            <c:strRef>
              <c:f>'Break Even Chart'!$A$5:$A$11</c:f>
              <c:strCache>
                <c:ptCount val="7"/>
                <c:pt idx="0">
                  <c:v>-</c:v>
                </c:pt>
                <c:pt idx="1">
                  <c:v>0.25</c:v>
                </c:pt>
                <c:pt idx="2">
                  <c:v>0.50</c:v>
                </c:pt>
                <c:pt idx="3">
                  <c:v>0.75</c:v>
                </c:pt>
                <c:pt idx="4">
                  <c:v>1.00</c:v>
                </c:pt>
                <c:pt idx="5">
                  <c:v>1.25</c:v>
                </c:pt>
                <c:pt idx="6">
                  <c:v>1.50</c:v>
                </c:pt>
              </c:strCache>
            </c:strRef>
          </c:cat>
          <c:val>
            <c:numRef>
              <c:f>'Break Even Chart'!$B$5:$B$11</c:f>
              <c:numCache>
                <c:formatCode>#,##0.00;\(#,##0.00\);\-</c:formatCode>
                <c:ptCount val="7"/>
                <c:pt idx="0">
                  <c:v>0</c:v>
                </c:pt>
                <c:pt idx="1">
                  <c:v>28275</c:v>
                </c:pt>
                <c:pt idx="2">
                  <c:v>56550</c:v>
                </c:pt>
                <c:pt idx="3">
                  <c:v>84825</c:v>
                </c:pt>
                <c:pt idx="4">
                  <c:v>113100</c:v>
                </c:pt>
                <c:pt idx="5">
                  <c:v>141375</c:v>
                </c:pt>
                <c:pt idx="6">
                  <c:v>169650</c:v>
                </c:pt>
              </c:numCache>
            </c:numRef>
          </c:val>
          <c:smooth val="1"/>
        </c:ser>
        <c:ser>
          <c:idx val="1"/>
          <c:order val="1"/>
          <c:tx>
            <c:strRef>
              <c:f>'Break Even Chart'!C4</c:f>
              <c:strCache>
                <c:ptCount val="1"/>
                <c:pt idx="0">
                  <c:v>Total cost INR</c:v>
                </c:pt>
              </c:strCache>
            </c:strRef>
          </c:tx>
          <c:spPr>
            <a:solidFill>
              <a:srgbClr val="BE4B48"/>
            </a:solidFill>
            <a:ln w="12600">
              <a:solidFill>
                <a:srgbClr val="BE4B48"/>
              </a:solidFill>
              <a:round/>
            </a:ln>
          </c:spPr>
          <c:marker>
            <c:symbol val="none"/>
          </c:marker>
          <c:dLbls>
            <c:txPr>
              <a:bodyPr wrap="square"/>
              <a:lstStyle/>
              <a:p>
                <a:pPr>
                  <a:defRPr sz="1000" b="0" u="none" strike="noStrike">
                    <a:solidFill>
                      <a:srgbClr val="000000"/>
                    </a:solidFill>
                    <a:uFillTx/>
                    <a:latin typeface="Times New Roman"/>
                  </a:defRPr>
                </a:pPr>
              </a:p>
            </c:txPr>
            <c:dLblPos val="r"/>
            <c:showLegendKey val="0"/>
            <c:showVal val="0"/>
            <c:showCatName val="0"/>
            <c:showSerName val="0"/>
            <c:showPercent val="0"/>
            <c:separator>; </c:separator>
            <c:showLeaderLines val="1"/>
            <c:leaderLines>
              <c:spPr>
                <a:ln w="12600">
                  <a:solidFill>
                    <a:srgbClr val="000000"/>
                  </a:solidFill>
                </a:ln>
              </c:spPr>
            </c:leaderLines>
            <c:extLst>
              <c:ext xmlns:c15="http://schemas.microsoft.com/office/drawing/2012/chart" uri="{CE6537A1-D6FC-4f65-9D91-7224C49458BB}">
                <c15:showLeaderLines val="1"/>
              </c:ext>
            </c:extLst>
          </c:dLbls>
          <c:cat>
            <c:strRef>
              <c:f>'Break Even Chart'!$A$5:$A$11</c:f>
              <c:strCache>
                <c:ptCount val="7"/>
                <c:pt idx="0">
                  <c:v>-</c:v>
                </c:pt>
                <c:pt idx="1">
                  <c:v>0.25</c:v>
                </c:pt>
                <c:pt idx="2">
                  <c:v>0.50</c:v>
                </c:pt>
                <c:pt idx="3">
                  <c:v>0.75</c:v>
                </c:pt>
                <c:pt idx="4">
                  <c:v>1.00</c:v>
                </c:pt>
                <c:pt idx="5">
                  <c:v>1.25</c:v>
                </c:pt>
                <c:pt idx="6">
                  <c:v>1.50</c:v>
                </c:pt>
              </c:strCache>
            </c:strRef>
          </c:cat>
          <c:val>
            <c:numRef>
              <c:f>'Break Even Chart'!$C$5:$C$11</c:f>
              <c:numCache>
                <c:formatCode>#,##0.00;\(#,##0.00\);\-</c:formatCode>
                <c:ptCount val="7"/>
                <c:pt idx="0">
                  <c:v>45000</c:v>
                </c:pt>
                <c:pt idx="1">
                  <c:v>57090</c:v>
                </c:pt>
                <c:pt idx="2">
                  <c:v>69180</c:v>
                </c:pt>
                <c:pt idx="3">
                  <c:v>81270</c:v>
                </c:pt>
                <c:pt idx="4">
                  <c:v>93360</c:v>
                </c:pt>
                <c:pt idx="5">
                  <c:v>105450</c:v>
                </c:pt>
                <c:pt idx="6">
                  <c:v>117540</c:v>
                </c:pt>
              </c:numCache>
            </c:numRef>
          </c:val>
          <c:smooth val="1"/>
        </c:ser>
        <c:ser>
          <c:idx val="2"/>
          <c:order val="2"/>
          <c:tx>
            <c:strRef>
              <c:f>'Break Even Chart'!D4</c:f>
              <c:strCache>
                <c:ptCount val="1"/>
                <c:pt idx="0">
                  <c:v>Fixed INR</c:v>
                </c:pt>
              </c:strCache>
            </c:strRef>
          </c:tx>
          <c:spPr>
            <a:solidFill>
              <a:srgbClr val="98B855"/>
            </a:solidFill>
            <a:ln w="12600">
              <a:solidFill>
                <a:srgbClr val="98B855"/>
              </a:solidFill>
              <a:round/>
            </a:ln>
          </c:spPr>
          <c:marker>
            <c:symbol val="none"/>
          </c:marker>
          <c:dLbls>
            <c:txPr>
              <a:bodyPr wrap="square"/>
              <a:lstStyle/>
              <a:p>
                <a:pPr>
                  <a:defRPr sz="1000" b="0" u="none" strike="noStrike">
                    <a:solidFill>
                      <a:srgbClr val="000000"/>
                    </a:solidFill>
                    <a:uFillTx/>
                    <a:latin typeface="Times New Roman"/>
                  </a:defRPr>
                </a:pPr>
              </a:p>
            </c:txPr>
            <c:dLblPos val="r"/>
            <c:showLegendKey val="0"/>
            <c:showVal val="0"/>
            <c:showCatName val="0"/>
            <c:showSerName val="0"/>
            <c:showPercent val="0"/>
            <c:separator>; </c:separator>
            <c:showLeaderLines val="1"/>
            <c:leaderLines>
              <c:spPr>
                <a:ln w="12600">
                  <a:solidFill>
                    <a:srgbClr val="000000"/>
                  </a:solidFill>
                </a:ln>
              </c:spPr>
            </c:leaderLines>
            <c:extLst>
              <c:ext xmlns:c15="http://schemas.microsoft.com/office/drawing/2012/chart" uri="{CE6537A1-D6FC-4f65-9D91-7224C49458BB}">
                <c15:showLeaderLines val="1"/>
              </c:ext>
            </c:extLst>
          </c:dLbls>
          <c:cat>
            <c:strRef>
              <c:f>'Break Even Chart'!$A$5:$A$11</c:f>
              <c:strCache>
                <c:ptCount val="7"/>
                <c:pt idx="0">
                  <c:v>-</c:v>
                </c:pt>
                <c:pt idx="1">
                  <c:v>0.25</c:v>
                </c:pt>
                <c:pt idx="2">
                  <c:v>0.50</c:v>
                </c:pt>
                <c:pt idx="3">
                  <c:v>0.75</c:v>
                </c:pt>
                <c:pt idx="4">
                  <c:v>1.00</c:v>
                </c:pt>
                <c:pt idx="5">
                  <c:v>1.25</c:v>
                </c:pt>
                <c:pt idx="6">
                  <c:v>1.50</c:v>
                </c:pt>
              </c:strCache>
            </c:strRef>
          </c:cat>
          <c:val>
            <c:numRef>
              <c:f>'Break Even Chart'!$D$5:$D$11</c:f>
              <c:numCache>
                <c:formatCode>#,##0.00;\(#,##0.00\);\-</c:formatCode>
                <c:ptCount val="7"/>
                <c:pt idx="0">
                  <c:v>45000</c:v>
                </c:pt>
                <c:pt idx="1">
                  <c:v>45000</c:v>
                </c:pt>
                <c:pt idx="2">
                  <c:v>45000</c:v>
                </c:pt>
                <c:pt idx="3">
                  <c:v>45000</c:v>
                </c:pt>
                <c:pt idx="4">
                  <c:v>45000</c:v>
                </c:pt>
                <c:pt idx="5">
                  <c:v>45000</c:v>
                </c:pt>
                <c:pt idx="6">
                  <c:v>45000</c:v>
                </c:pt>
              </c:numCache>
            </c:numRef>
          </c:val>
          <c:smooth val="1"/>
        </c:ser>
        <c:hiLowLines>
          <c:spPr>
            <a:ln w="0">
              <a:noFill/>
            </a:ln>
          </c:spPr>
        </c:hiLowLines>
        <c:marker val="0"/>
        <c:axId val="71654"/>
        <c:axId val="1066976"/>
      </c:lineChart>
      <c:catAx>
        <c:axId val="71654"/>
        <c:scaling>
          <c:orientation val="minMax"/>
        </c:scaling>
        <c:delete val="0"/>
        <c:axPos val="b"/>
        <c:title>
          <c:tx>
            <c:rich>
              <a:bodyPr rot="0"/>
              <a:lstStyle/>
              <a:p>
                <a:pPr>
                  <a:defRPr sz="1300" b="0" u="none" strike="noStrike">
                    <a:uFillTx/>
                    <a:latin typeface="Times New Roman"/>
                  </a:defRPr>
                </a:pPr>
                <a:r>
                  <a:rPr sz="1000" b="1" u="none" strike="noStrike">
                    <a:solidFill>
                      <a:srgbClr val="000000"/>
                    </a:solidFill>
                    <a:uFillTx/>
                    <a:latin typeface="Times New Roman"/>
                  </a:rPr>
                  <a:t>Base-volume factor</a:t>
                </a:r>
              </a:p>
            </c:rich>
          </c:tx>
          <c:overlay val="0"/>
          <c:spPr>
            <a:noFill/>
            <a:ln w="0">
              <a:noFill/>
            </a:ln>
          </c:spPr>
        </c:title>
        <c:numFmt formatCode="#,##0.00;\(#,##0.0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Times New Roman"/>
              </a:defRPr>
            </a:pPr>
          </a:p>
        </c:txPr>
        <c:crossAx val="1066976"/>
        <c:crosses val="autoZero"/>
        <c:auto val="1"/>
        <c:lblAlgn val="ctr"/>
        <c:lblOffset val="100"/>
        <c:noMultiLvlLbl val="0"/>
      </c:catAx>
      <c:valAx>
        <c:axId val="1066976"/>
        <c:scaling>
          <c:orientation val="minMax"/>
        </c:scaling>
        <c:delete val="0"/>
        <c:axPos val="l"/>
        <c:majorGridlines>
          <c:spPr>
            <a:ln w="9360">
              <a:solidFill>
                <a:srgbClr val="878787"/>
              </a:solidFill>
              <a:round/>
            </a:ln>
          </c:spPr>
        </c:majorGridlines>
        <c:title>
          <c:tx>
            <c:rich>
              <a:bodyPr rot="-5400000"/>
              <a:lstStyle/>
              <a:p>
                <a:pPr>
                  <a:defRPr sz="1300" b="0" u="none" strike="noStrike">
                    <a:uFillTx/>
                    <a:latin typeface="Times New Roman"/>
                  </a:defRPr>
                </a:pPr>
                <a:r>
                  <a:rPr sz="1000" b="1" u="none" strike="noStrike">
                    <a:solidFill>
                      <a:srgbClr val="000000"/>
                    </a:solidFill>
                    <a:uFillTx/>
                    <a:latin typeface="Times New Roman"/>
                  </a:rPr>
                  <a:t>INR</a:t>
                </a:r>
              </a:p>
            </c:rich>
          </c:tx>
          <c:overlay val="0"/>
          <c:spPr>
            <a:noFill/>
            <a:ln w="0">
              <a:noFill/>
            </a:ln>
          </c:spPr>
        </c:title>
        <c:numFmt formatCode="#,##0.00;\(#,##0.0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Times New Roman"/>
              </a:defRPr>
            </a:pPr>
          </a:p>
        </c:txPr>
        <c:crossAx val="71654"/>
        <c:crosses val="autoZero"/>
        <c:crossBetween val="between"/>
      </c:valAx>
      <c:spPr>
        <a:solidFill>
          <a:srgbClr val="FFFFFF"/>
        </a:solidFill>
        <a:ln w="0">
          <a:noFill/>
        </a:ln>
      </c:spPr>
    </c:plotArea>
    <c:legend>
      <c:legendPos val="r"/>
      <c:overlay val="0"/>
      <c:spPr>
        <a:noFill/>
        <a:ln w="0">
          <a:noFill/>
        </a:ln>
      </c:spPr>
      <c:txPr>
        <a:bodyPr/>
        <a:lstStyle/>
        <a:p>
          <a:pPr>
            <a:defRPr sz="1000" b="0" u="none" strike="noStrike">
              <a:solidFill>
                <a:srgbClr val="000000"/>
              </a:solidFill>
              <a:uFillTx/>
              <a:latin typeface="Times New Roman"/>
            </a:defRPr>
          </a:pPr>
        </a:p>
      </c:txPr>
    </c:legend>
    <c:plotVisOnly val="1"/>
    <c:dispBlanksAs val="gap"/>
  </c:chart>
  <c:spPr>
    <a:solidFill>
      <a:srgbClr val="FFFFFF"/>
    </a:solidFill>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cs:colorStyle>
</file>

<file path=xl/charts/colors2.xml><?xml version="1.0" encoding="utf-8"?>
<cs:colorStyle xmlns:cs="http://schemas.microsoft.com/office/drawing/2012/chartStyle" xmlns:a="http://schemas.openxmlformats.org/drawingml/2006/main" meth="cycle" id="10">
  <a:schemeClr val="accent1"/>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charts/style2.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3</xdr:row>
      <xdr:rowOff>0</xdr:rowOff>
    </xdr:from>
    <xdr:to>
      <xdr:col>17</xdr:col>
      <xdr:colOff>175680</xdr:colOff>
      <xdr:row>11</xdr:row>
      <xdr:rowOff>312120</xdr:rowOff>
    </xdr:to>
    <xdr:graphicFrame>
      <xdr:nvGraphicFramePr>
        <xdr:cNvPr id="1" name="Chart 1"/>
        <xdr:cNvGraphicFramePr/>
      </xdr:nvGraphicFramePr>
      <xdr:xfrm>
        <a:off x="9547200" y="942840"/>
        <a:ext cx="7918920" cy="30934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3</xdr:row>
      <xdr:rowOff>0</xdr:rowOff>
    </xdr:from>
    <xdr:to>
      <xdr:col>18</xdr:col>
      <xdr:colOff>535680</xdr:colOff>
      <xdr:row>16</xdr:row>
      <xdr:rowOff>118440</xdr:rowOff>
    </xdr:to>
    <xdr:graphicFrame>
      <xdr:nvGraphicFramePr>
        <xdr:cNvPr id="2" name="Chart 1"/>
        <xdr:cNvGraphicFramePr/>
      </xdr:nvGraphicFramePr>
      <xdr:xfrm>
        <a:off x="5106600" y="942840"/>
        <a:ext cx="8278920" cy="385236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AccountBalances" displayName="TAccountBalances" ref="A4:D32" headerRowCount="1" totalsRowCount="0" totalsRowShown="0">
  <autoFilter ref="A4:D32"/>
  <tableColumns count="4">
    <tableColumn id="1" name="Account"/>
    <tableColumn id="2" name="Debit postings"/>
    <tableColumn id="3" name="Credit postings"/>
    <tableColumn id="4" name="Net debit balance"/>
  </tableColumns>
</table>
</file>

<file path=xl/tables/table2.xml><?xml version="1.0" encoding="utf-8"?>
<table xmlns="http://schemas.openxmlformats.org/spreadsheetml/2006/main" id="2" name="TCashBook" displayName="TCashBook" ref="A4:G128" headerRowCount="1" totalsRowCount="0" totalsRowShown="0">
  <autoFilter ref="A4:G128"/>
  <tableColumns count="7">
    <tableColumn id="1" name="Date"/>
    <tableColumn id="2" name="ID"/>
    <tableColumn id="3" name="Account"/>
    <tableColumn id="4" name="Narration"/>
    <tableColumn id="5" name="Receipts"/>
    <tableColumn id="6" name="Payments"/>
    <tableColumn id="7" name="Running balance"/>
  </tableColumns>
</table>
</file>

<file path=xl/tables/table3.xml><?xml version="1.0" encoding="utf-8"?>
<table xmlns="http://schemas.openxmlformats.org/spreadsheetml/2006/main" id="3" name="TCashFlowDetail" displayName="TCashFlowDetail" ref="A4:E76" headerRowCount="1" totalsRowCount="0" totalsRowShown="0">
  <autoFilter ref="A4:E76"/>
  <tableColumns count="5">
    <tableColumn id="1" name="ID"/>
    <tableColumn id="2" name="Date"/>
    <tableColumn id="3" name="Activity"/>
    <tableColumn id="4" name="Cash/bank net flow"/>
    <tableColumn id="5" name="Narration"/>
  </tableColumns>
</table>
</file>

<file path=xl/tables/table4.xml><?xml version="1.0" encoding="utf-8"?>
<table xmlns="http://schemas.openxmlformats.org/spreadsheetml/2006/main" id="4" name="TDailySales" displayName="TDailySales" ref="A4:K82" headerRowCount="1" totalsRowCount="0" totalsRowShown="0">
  <autoFilter ref="A4:K82"/>
  <tableColumns count="11">
    <tableColumn id="1" name="Date"/>
    <tableColumn id="2" name="Product"/>
    <tableColumn id="3" name="Net units"/>
    <tableColumn id="4" name="Price"/>
    <tableColumn id="5" name="Variable cost per unit"/>
    <tableColumn id="6" name="Net revenue"/>
    <tableColumn id="7" name="Variable cost"/>
    <tableColumn id="8" name="Contribution"/>
    <tableColumn id="9" name="Gross units"/>
    <tableColumn id="10" name="Returned units"/>
    <tableColumn id="11" name="Data status"/>
  </tableColumns>
</table>
</file>

<file path=xl/tables/table5.xml><?xml version="1.0" encoding="utf-8"?>
<table xmlns="http://schemas.openxmlformats.org/spreadsheetml/2006/main" id="5" name="TJournal" displayName="TJournal" ref="A4:F290" headerRowCount="1" totalsRowCount="0" totalsRowShown="0">
  <autoFilter ref="A4:F290"/>
  <tableColumns count="6">
    <tableColumn id="1" name="ID"/>
    <tableColumn id="2" name="Date"/>
    <tableColumn id="3" name="Narration"/>
    <tableColumn id="4" name="Account"/>
    <tableColumn id="5" name="Debit"/>
    <tableColumn id="6" name="Credit"/>
  </tableColumns>
</table>
</file>

<file path=xl/tables/table6.xml><?xml version="1.0" encoding="utf-8"?>
<table xmlns="http://schemas.openxmlformats.org/spreadsheetml/2006/main" id="6" name="TLedger" displayName="TLedger" ref="A4:G290" headerRowCount="1" totalsRowCount="0" totalsRowShown="0">
  <autoFilter ref="A4:G290"/>
  <tableColumns count="7">
    <tableColumn id="1" name="Account"/>
    <tableColumn id="2" name="Date"/>
    <tableColumn id="3" name="ID"/>
    <tableColumn id="4" name="Narration"/>
    <tableColumn id="5" name="Debit"/>
    <tableColumn id="6" name="Credit"/>
    <tableColumn id="7" name="Running debit balance"/>
  </tableColumns>
</table>
</file>

<file path=xl/tables/table7.xml><?xml version="1.0" encoding="utf-8"?>
<table xmlns="http://schemas.openxmlformats.org/spreadsheetml/2006/main" id="7" name="TTransactions" displayName="TTransactions" ref="A4:E134" headerRowCount="1" totalsRowCount="0" totalsRowShown="0">
  <autoFilter ref="A4:E134"/>
  <tableColumns count="5">
    <tableColumn id="1" name="ID"/>
    <tableColumn id="2" name="Date"/>
    <tableColumn id="3" name="Description"/>
    <tableColumn id="4" name="Debit total"/>
    <tableColumn id="5" name="Credit total"/>
  </tableColumns>
</table>
</file>

<file path=xl/tables/table8.xml><?xml version="1.0" encoding="utf-8"?>
<table xmlns="http://schemas.openxmlformats.org/spreadsheetml/2006/main" id="8" name="TTrialBalance" displayName="TTrialBalance" ref="A4:C33" headerRowCount="1" totalsRowCount="0" totalsRowShown="0">
  <autoFilter ref="A4:C33"/>
  <tableColumns count="3">
    <tableColumn id="1" name="Account"/>
    <tableColumn id="2" name="Debit"/>
    <tableColumn id="3" name="Credit"/>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Times New Roman" pitchFamily="0" charset="1"/>
        <a:ea typeface=""/>
        <a:cs typeface=""/>
      </a:majorFont>
      <a:minorFont>
        <a:latin typeface="Times New Roman"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table" Target="../tables/table7.xml"/>
</Relationships>
</file>

<file path=xl/worksheets/_rels/sheet4.xml.rels><?xml version="1.0" encoding="UTF-8"?>
<Relationships xmlns="http://schemas.openxmlformats.org/package/2006/relationships"><Relationship Id="rId1" Type="http://schemas.openxmlformats.org/officeDocument/2006/relationships/table" Target="../tables/table5.xml"/>
</Relationships>
</file>

<file path=xl/worksheets/_rels/sheet5.xml.rels><?xml version="1.0" encoding="UTF-8"?>
<Relationships xmlns="http://schemas.openxmlformats.org/package/2006/relationships"><Relationship Id="rId1" Type="http://schemas.openxmlformats.org/officeDocument/2006/relationships/table" Target="../tables/table6.xml"/>
</Relationships>
</file>

<file path=xl/worksheets/_rels/sheet6.xml.rels><?xml version="1.0" encoding="UTF-8"?>
<Relationships xmlns="http://schemas.openxmlformats.org/package/2006/relationships"><Relationship Id="rId1" Type="http://schemas.openxmlformats.org/officeDocument/2006/relationships/table" Target="../tables/table2.xml"/>
</Relationships>
</file>

<file path=xl/worksheets/_rels/sheet7.xml.rels><?xml version="1.0" encoding="UTF-8"?>
<Relationships xmlns="http://schemas.openxmlformats.org/package/2006/relationships"><Relationship Id="rId1" Type="http://schemas.openxmlformats.org/officeDocument/2006/relationships/table" Target="../tables/table8.xml"/>
</Relationships>
</file>

<file path=xl/worksheets/_rels/sheet8.xml.rels><?xml version="1.0" encoding="UTF-8"?>
<Relationships xmlns="http://schemas.openxmlformats.org/package/2006/relationships"><Relationship Id="rId1" Type="http://schemas.openxmlformats.org/officeDocument/2006/relationships/table" Target="../tables/table4.xml"/>
</Relationships>
</file>

<file path=xl/worksheets/_rels/sheet28.xml.rels><?xml version="1.0" encoding="UTF-8"?>
<Relationships xmlns="http://schemas.openxmlformats.org/package/2006/relationships"><Relationship Id="rId1" Type="http://schemas.openxmlformats.org/officeDocument/2006/relationships/table" Target="../tables/table1.xml"/>
</Relationships>
</file>

<file path=xl/worksheets/_rels/sheet34.xml.rels><?xml version="1.0" encoding="UTF-8"?>
<Relationships xmlns="http://schemas.openxmlformats.org/package/2006/relationships"><Relationship Id="rId1" Type="http://schemas.openxmlformats.org/officeDocument/2006/relationships/table" Target="../tables/table3.xml"/>
</Relationships>
</file>

<file path=xl/worksheets/_rels/sheet38.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8"/>
  <sheetViews>
    <sheetView showFormulas="false" showGridLines="false" showRowColHeaders="true" showZeros="true" rightToLeft="false" tabSelected="tru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46"/>
    <col collapsed="false" customWidth="true" hidden="false" outlineLevel="0" max="2" min="2" style="1" width="16"/>
    <col collapsed="false" customWidth="true" hidden="false" outlineLevel="0" max="3" min="3" style="1" width="65"/>
  </cols>
  <sheetData>
    <row r="1" customFormat="false" ht="27.75" hidden="false" customHeight="true" outlineLevel="0" collapsed="false">
      <c r="A1" s="2" t="s">
        <v>0</v>
      </c>
      <c r="B1" s="2"/>
      <c r="C1" s="2"/>
    </row>
    <row r="2" customFormat="false" ht="21.75" hidden="false" customHeight="true" outlineLevel="0" collapsed="false">
      <c r="A2" s="3" t="s">
        <v>1</v>
      </c>
      <c r="B2" s="3"/>
      <c r="C2" s="3"/>
    </row>
    <row r="3" customFormat="false" ht="24.75" hidden="false" customHeight="true" outlineLevel="0" collapsed="false">
      <c r="A3" s="4"/>
      <c r="B3" s="4"/>
      <c r="C3" s="4"/>
    </row>
    <row r="4" customFormat="false" ht="45.75" hidden="false" customHeight="true" outlineLevel="0" collapsed="false">
      <c r="A4" s="5" t="s">
        <v>2</v>
      </c>
      <c r="B4" s="5" t="s">
        <v>3</v>
      </c>
      <c r="C4" s="5" t="s">
        <v>4</v>
      </c>
    </row>
    <row r="5" customFormat="false" ht="24.75" hidden="false" customHeight="true" outlineLevel="0" collapsed="false">
      <c r="A5" s="6" t="s">
        <v>5</v>
      </c>
      <c r="B5" s="7" t="n">
        <f aca="false">'Trading and PL'!B7</f>
        <v>113100</v>
      </c>
      <c r="C5" s="6" t="s">
        <v>6</v>
      </c>
    </row>
    <row r="6" customFormat="false" ht="24.75" hidden="false" customHeight="true" outlineLevel="0" collapsed="false">
      <c r="A6" s="6" t="s">
        <v>7</v>
      </c>
      <c r="B6" s="7" t="n">
        <f aca="false">'Trading and PL'!B11</f>
        <v>48360</v>
      </c>
      <c r="C6" s="6" t="s">
        <v>8</v>
      </c>
    </row>
    <row r="7" customFormat="false" ht="24.75" hidden="false" customHeight="true" outlineLevel="0" collapsed="false">
      <c r="A7" s="6" t="s">
        <v>9</v>
      </c>
      <c r="B7" s="7" t="n">
        <f aca="false">'Trading and PL'!B12</f>
        <v>64740</v>
      </c>
      <c r="C7" s="6" t="s">
        <v>10</v>
      </c>
    </row>
    <row r="8" customFormat="false" ht="24.75" hidden="false" customHeight="true" outlineLevel="0" collapsed="false">
      <c r="A8" s="6" t="s">
        <v>11</v>
      </c>
      <c r="B8" s="7" t="n">
        <f aca="false">'Trading and PL'!B14</f>
        <v>19740</v>
      </c>
      <c r="C8" s="6" t="s">
        <v>12</v>
      </c>
    </row>
    <row r="9" customFormat="false" ht="24.75" hidden="false" customHeight="true" outlineLevel="0" collapsed="false">
      <c r="A9" s="6" t="s">
        <v>13</v>
      </c>
      <c r="B9" s="7" t="n">
        <f aca="false">'Trading and PL'!B18</f>
        <v>6240</v>
      </c>
      <c r="C9" s="6" t="s">
        <v>14</v>
      </c>
    </row>
    <row r="10" customFormat="false" ht="24.75" hidden="false" customHeight="true" outlineLevel="0" collapsed="false">
      <c r="A10" s="6" t="s">
        <v>15</v>
      </c>
      <c r="B10" s="7" t="n">
        <f aca="false">'Account Balances'!D10+'Account Balances'!D8</f>
        <v>39746</v>
      </c>
      <c r="C10" s="6" t="s">
        <v>16</v>
      </c>
    </row>
    <row r="11" customFormat="false" ht="24.75" hidden="false" customHeight="true" outlineLevel="0" collapsed="false">
      <c r="A11" s="6" t="s">
        <v>17</v>
      </c>
      <c r="B11" s="7" t="n">
        <f aca="false">CVP!B13</f>
        <v>78614.4578313253</v>
      </c>
      <c r="C11" s="6" t="s">
        <v>18</v>
      </c>
    </row>
    <row r="12" customFormat="false" ht="24.75" hidden="false" customHeight="true" outlineLevel="0" collapsed="false">
      <c r="A12" s="6" t="s">
        <v>19</v>
      </c>
      <c r="B12" s="8" t="n">
        <f aca="false">CVP!B16</f>
        <v>0.304911955514365</v>
      </c>
      <c r="C12" s="6" t="s">
        <v>20</v>
      </c>
    </row>
    <row r="13" customFormat="false" ht="24.75" hidden="false" customHeight="true" outlineLevel="0" collapsed="false">
      <c r="A13" s="6" t="s">
        <v>21</v>
      </c>
      <c r="B13" s="7" t="n">
        <f aca="false">'Master Budget'!B11</f>
        <v>19250</v>
      </c>
      <c r="C13" s="6" t="s">
        <v>22</v>
      </c>
    </row>
    <row r="14" customFormat="false" ht="24.75" hidden="false" customHeight="true" outlineLevel="0" collapsed="false">
      <c r="A14" s="6" t="s">
        <v>23</v>
      </c>
      <c r="B14" s="7" t="n">
        <f aca="false">'Cash Budget'!B16</f>
        <v>48870</v>
      </c>
      <c r="C14" s="6" t="s">
        <v>24</v>
      </c>
    </row>
    <row r="15" customFormat="false" ht="24.75" hidden="false" customHeight="true" outlineLevel="0" collapsed="false">
      <c r="A15" s="9"/>
      <c r="B15" s="9"/>
      <c r="C15" s="9"/>
    </row>
    <row r="16" customFormat="false" ht="24.75" hidden="false" customHeight="true" outlineLevel="0" collapsed="false">
      <c r="A16" s="9"/>
      <c r="B16" s="9"/>
      <c r="C16" s="9"/>
    </row>
    <row r="17" customFormat="false" ht="37.5" hidden="false" customHeight="true" outlineLevel="0" collapsed="false">
      <c r="A17" s="6" t="s">
        <v>25</v>
      </c>
      <c r="B17" s="9"/>
      <c r="C17" s="9"/>
    </row>
    <row r="18" customFormat="false" ht="37.5" hidden="false" customHeight="true" outlineLevel="0" collapsed="false">
      <c r="A18" s="6" t="s">
        <v>26</v>
      </c>
      <c r="B18" s="9"/>
      <c r="C18" s="9"/>
    </row>
  </sheetData>
  <mergeCells count="2">
    <mergeCell ref="A1:C1"/>
    <mergeCell ref="A2:C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7"/>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29"/>
    <col collapsed="false" customWidth="true" hidden="false" outlineLevel="0" max="6" min="2" style="1" width="16"/>
  </cols>
  <sheetData>
    <row r="1" customFormat="false" ht="27.75" hidden="false" customHeight="true" outlineLevel="0" collapsed="false">
      <c r="A1" s="2" t="s">
        <v>27</v>
      </c>
      <c r="B1" s="2"/>
      <c r="C1" s="2"/>
      <c r="D1" s="2"/>
      <c r="E1" s="2"/>
      <c r="F1" s="2"/>
    </row>
    <row r="2" customFormat="false" ht="21.75" hidden="false" customHeight="true" outlineLevel="0" collapsed="false">
      <c r="A2" s="3" t="s">
        <v>1</v>
      </c>
      <c r="B2" s="3"/>
      <c r="C2" s="3"/>
      <c r="D2" s="3"/>
      <c r="E2" s="3"/>
      <c r="F2" s="3"/>
    </row>
    <row r="3" customFormat="false" ht="24.75" hidden="false" customHeight="true" outlineLevel="0" collapsed="false">
      <c r="A3" s="4"/>
      <c r="B3" s="4"/>
      <c r="C3" s="4"/>
      <c r="D3" s="4"/>
      <c r="E3" s="4"/>
      <c r="F3" s="4"/>
    </row>
    <row r="4" customFormat="false" ht="45.75" hidden="false" customHeight="true" outlineLevel="0" collapsed="false">
      <c r="A4" s="5" t="s">
        <v>28</v>
      </c>
      <c r="B4" s="5" t="s">
        <v>29</v>
      </c>
      <c r="C4" s="5" t="s">
        <v>30</v>
      </c>
      <c r="D4" s="5" t="s">
        <v>31</v>
      </c>
      <c r="E4" s="5" t="s">
        <v>32</v>
      </c>
      <c r="F4" s="5" t="s">
        <v>33</v>
      </c>
    </row>
    <row r="5" customFormat="false" ht="24.75" hidden="false" customHeight="true" outlineLevel="0" collapsed="false">
      <c r="A5" s="10" t="s">
        <v>34</v>
      </c>
      <c r="B5" s="11" t="n">
        <v>15</v>
      </c>
      <c r="C5" s="11" t="n">
        <v>6</v>
      </c>
      <c r="D5" s="12" t="n">
        <v>80</v>
      </c>
      <c r="E5" s="11" t="n">
        <v>5</v>
      </c>
      <c r="F5" s="11" t="n">
        <v>1</v>
      </c>
    </row>
    <row r="6" customFormat="false" ht="24.75" hidden="false" customHeight="true" outlineLevel="0" collapsed="false">
      <c r="A6" s="10" t="s">
        <v>35</v>
      </c>
      <c r="B6" s="11" t="n">
        <v>30</v>
      </c>
      <c r="C6" s="11" t="n">
        <v>12</v>
      </c>
      <c r="D6" s="12" t="n">
        <v>45</v>
      </c>
      <c r="E6" s="11" t="n">
        <v>10</v>
      </c>
      <c r="F6" s="11" t="n">
        <v>2</v>
      </c>
    </row>
    <row r="7" customFormat="false" ht="24.75" hidden="false" customHeight="true" outlineLevel="0" collapsed="false">
      <c r="A7" s="10" t="s">
        <v>36</v>
      </c>
      <c r="B7" s="11" t="n">
        <v>60</v>
      </c>
      <c r="C7" s="11" t="n">
        <v>28</v>
      </c>
      <c r="D7" s="12" t="n">
        <v>30</v>
      </c>
      <c r="E7" s="11" t="n">
        <v>24</v>
      </c>
      <c r="F7" s="11" t="n">
        <v>4</v>
      </c>
    </row>
    <row r="8" customFormat="false" ht="24.75" hidden="false" customHeight="true" outlineLevel="0" collapsed="false">
      <c r="A8" s="4"/>
      <c r="B8" s="4"/>
      <c r="C8" s="4"/>
      <c r="D8" s="13"/>
      <c r="E8" s="4"/>
      <c r="F8" s="4"/>
    </row>
    <row r="9" customFormat="false" ht="24.75" hidden="false" customHeight="true" outlineLevel="0" collapsed="false">
      <c r="A9" s="4"/>
      <c r="B9" s="4"/>
      <c r="C9" s="4"/>
      <c r="D9" s="13"/>
      <c r="E9" s="4"/>
      <c r="F9" s="4"/>
    </row>
    <row r="10" customFormat="false" ht="24.75" hidden="false" customHeight="true" outlineLevel="0" collapsed="false">
      <c r="A10" s="10" t="s">
        <v>37</v>
      </c>
      <c r="B10" s="14" t="n">
        <v>26</v>
      </c>
      <c r="C10" s="4"/>
      <c r="D10" s="13"/>
      <c r="E10" s="4"/>
      <c r="F10" s="4"/>
    </row>
    <row r="11" customFormat="false" ht="24.75" hidden="false" customHeight="true" outlineLevel="0" collapsed="false">
      <c r="A11" s="10" t="s">
        <v>38</v>
      </c>
      <c r="B11" s="14" t="n">
        <v>25000</v>
      </c>
      <c r="C11" s="4"/>
      <c r="D11" s="13"/>
      <c r="E11" s="4"/>
      <c r="F11" s="4"/>
    </row>
    <row r="12" customFormat="false" ht="24.75" hidden="false" customHeight="true" outlineLevel="0" collapsed="false">
      <c r="A12" s="10" t="s">
        <v>39</v>
      </c>
      <c r="B12" s="15" t="n">
        <v>0.12</v>
      </c>
      <c r="C12" s="4"/>
      <c r="D12" s="13"/>
      <c r="E12" s="4"/>
      <c r="F12" s="4"/>
    </row>
    <row r="13" customFormat="false" ht="24.75" hidden="false" customHeight="true" outlineLevel="0" collapsed="false">
      <c r="A13" s="10" t="s">
        <v>40</v>
      </c>
      <c r="B13" s="15" t="n">
        <v>0.2</v>
      </c>
      <c r="C13" s="4"/>
      <c r="D13" s="13"/>
      <c r="E13" s="4"/>
      <c r="F13" s="4"/>
    </row>
    <row r="14" customFormat="false" ht="24.75" hidden="false" customHeight="true" outlineLevel="0" collapsed="false">
      <c r="A14" s="10" t="s">
        <v>41</v>
      </c>
      <c r="B14" s="14" t="n">
        <v>1000</v>
      </c>
      <c r="C14" s="4"/>
      <c r="D14" s="13"/>
      <c r="E14" s="4"/>
      <c r="F14" s="4"/>
    </row>
    <row r="15" customFormat="false" ht="24.75" hidden="false" customHeight="true" outlineLevel="0" collapsed="false">
      <c r="A15" s="10" t="s">
        <v>42</v>
      </c>
      <c r="B15" s="14" t="n">
        <v>2000</v>
      </c>
      <c r="C15" s="4"/>
      <c r="D15" s="13"/>
      <c r="E15" s="4"/>
      <c r="F15" s="4"/>
    </row>
    <row r="16" customFormat="false" ht="24.75" hidden="false" customHeight="true" outlineLevel="0" collapsed="false">
      <c r="A16" s="4"/>
      <c r="B16" s="4"/>
      <c r="C16" s="4"/>
      <c r="D16" s="13"/>
      <c r="E16" s="4"/>
      <c r="F16" s="4"/>
    </row>
    <row r="17" customFormat="false" ht="37.5" hidden="false" customHeight="true" outlineLevel="0" collapsed="false">
      <c r="A17" s="10" t="s">
        <v>43</v>
      </c>
      <c r="B17" s="4"/>
      <c r="C17" s="4"/>
      <c r="D17" s="13"/>
      <c r="E17" s="4"/>
      <c r="F17" s="4"/>
    </row>
  </sheetData>
  <mergeCells count="2">
    <mergeCell ref="A1:F1"/>
    <mergeCell ref="A2:F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34"/>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453125" defaultRowHeight="15" customHeight="false" zeroHeight="false" outlineLevelRow="0" outlineLevelCol="0"/>
  <cols>
    <col collapsed="false" customWidth="true" hidden="false" outlineLevel="0" max="1" min="1" style="1" width="12"/>
    <col collapsed="false" customWidth="true" hidden="false" outlineLevel="0" max="2" min="2" style="1" width="17"/>
    <col collapsed="false" customWidth="true" hidden="false" outlineLevel="0" max="3" min="3" style="1" width="65"/>
    <col collapsed="false" customWidth="true" hidden="false" outlineLevel="0" max="5" min="4" style="1" width="16"/>
  </cols>
  <sheetData>
    <row r="1" customFormat="false" ht="27.75" hidden="false" customHeight="true" outlineLevel="0" collapsed="false">
      <c r="A1" s="2" t="s">
        <v>44</v>
      </c>
      <c r="B1" s="2"/>
      <c r="C1" s="2"/>
      <c r="D1" s="2"/>
      <c r="E1" s="2"/>
    </row>
    <row r="2" customFormat="false" ht="21.75" hidden="false" customHeight="true" outlineLevel="0" collapsed="false">
      <c r="A2" s="3" t="s">
        <v>1</v>
      </c>
      <c r="B2" s="3"/>
      <c r="C2" s="3"/>
      <c r="D2" s="3"/>
      <c r="E2" s="3"/>
    </row>
    <row r="3" customFormat="false" ht="24.75" hidden="false" customHeight="true" outlineLevel="0" collapsed="false">
      <c r="A3" s="4"/>
      <c r="B3" s="4"/>
      <c r="C3" s="4"/>
      <c r="D3" s="4"/>
      <c r="E3" s="4"/>
    </row>
    <row r="4" customFormat="false" ht="45.75" hidden="false" customHeight="true" outlineLevel="0" collapsed="false">
      <c r="A4" s="5" t="s">
        <v>45</v>
      </c>
      <c r="B4" s="5" t="s">
        <v>46</v>
      </c>
      <c r="C4" s="5" t="s">
        <v>47</v>
      </c>
      <c r="D4" s="5" t="s">
        <v>48</v>
      </c>
      <c r="E4" s="5" t="s">
        <v>49</v>
      </c>
    </row>
    <row r="5" customFormat="false" ht="24.75" hidden="false" customHeight="true" outlineLevel="0" collapsed="false">
      <c r="A5" s="10" t="s">
        <v>50</v>
      </c>
      <c r="B5" s="16" t="n">
        <v>46327</v>
      </c>
      <c r="C5" s="10" t="s">
        <v>51</v>
      </c>
      <c r="D5" s="17" t="n">
        <f aca="false">SUMIF(Journal!$A$5:$A$290,A5,Journal!$E$5:$E$290)</f>
        <v>120000</v>
      </c>
      <c r="E5" s="17" t="n">
        <f aca="false">SUMIF(Journal!$A$5:$A$290,A5,Journal!$F$5:$F$290)</f>
        <v>120000</v>
      </c>
    </row>
    <row r="6" customFormat="false" ht="24.75" hidden="false" customHeight="true" outlineLevel="0" collapsed="false">
      <c r="A6" s="10" t="s">
        <v>52</v>
      </c>
      <c r="B6" s="16" t="n">
        <v>46327</v>
      </c>
      <c r="C6" s="10" t="s">
        <v>53</v>
      </c>
      <c r="D6" s="17" t="n">
        <f aca="false">SUMIF(Journal!$A$5:$A$290,A6,Journal!$E$5:$E$290)</f>
        <v>50000</v>
      </c>
      <c r="E6" s="17" t="n">
        <f aca="false">SUMIF(Journal!$A$5:$A$290,A6,Journal!$F$5:$F$290)</f>
        <v>50000</v>
      </c>
    </row>
    <row r="7" customFormat="false" ht="24.75" hidden="false" customHeight="true" outlineLevel="0" collapsed="false">
      <c r="A7" s="10" t="s">
        <v>54</v>
      </c>
      <c r="B7" s="16" t="n">
        <v>46327</v>
      </c>
      <c r="C7" s="10" t="s">
        <v>55</v>
      </c>
      <c r="D7" s="17" t="n">
        <f aca="false">SUMIF(Journal!$A$5:$A$290,A7,Journal!$E$5:$E$290)</f>
        <v>30000</v>
      </c>
      <c r="E7" s="17" t="n">
        <f aca="false">SUMIF(Journal!$A$5:$A$290,A7,Journal!$F$5:$F$290)</f>
        <v>30000</v>
      </c>
    </row>
    <row r="8" customFormat="false" ht="24.75" hidden="false" customHeight="true" outlineLevel="0" collapsed="false">
      <c r="A8" s="10" t="s">
        <v>56</v>
      </c>
      <c r="B8" s="16" t="n">
        <v>46327</v>
      </c>
      <c r="C8" s="10" t="s">
        <v>57</v>
      </c>
      <c r="D8" s="17" t="n">
        <f aca="false">SUMIF(Journal!$A$5:$A$290,A8,Journal!$E$5:$E$290)</f>
        <v>55000</v>
      </c>
      <c r="E8" s="17" t="n">
        <f aca="false">SUMIF(Journal!$A$5:$A$290,A8,Journal!$F$5:$F$290)</f>
        <v>55000</v>
      </c>
    </row>
    <row r="9" customFormat="false" ht="24.75" hidden="false" customHeight="true" outlineLevel="0" collapsed="false">
      <c r="A9" s="10" t="s">
        <v>58</v>
      </c>
      <c r="B9" s="16" t="n">
        <v>46327</v>
      </c>
      <c r="C9" s="10" t="s">
        <v>59</v>
      </c>
      <c r="D9" s="17" t="n">
        <f aca="false">SUMIF(Journal!$A$5:$A$290,A9,Journal!$E$5:$E$290)</f>
        <v>25000</v>
      </c>
      <c r="E9" s="17" t="n">
        <f aca="false">SUMIF(Journal!$A$5:$A$290,A9,Journal!$F$5:$F$290)</f>
        <v>25000</v>
      </c>
    </row>
    <row r="10" customFormat="false" ht="24.75" hidden="false" customHeight="true" outlineLevel="0" collapsed="false">
      <c r="A10" s="10" t="s">
        <v>60</v>
      </c>
      <c r="B10" s="16" t="n">
        <v>46327</v>
      </c>
      <c r="C10" s="10" t="s">
        <v>61</v>
      </c>
      <c r="D10" s="17" t="n">
        <f aca="false">SUMIF(Journal!$A$5:$A$290,A10,Journal!$E$5:$E$290)</f>
        <v>12000</v>
      </c>
      <c r="E10" s="17" t="n">
        <f aca="false">SUMIF(Journal!$A$5:$A$290,A10,Journal!$F$5:$F$290)</f>
        <v>12000</v>
      </c>
    </row>
    <row r="11" customFormat="false" ht="24.75" hidden="false" customHeight="true" outlineLevel="0" collapsed="false">
      <c r="A11" s="10" t="s">
        <v>62</v>
      </c>
      <c r="B11" s="16" t="n">
        <v>46327</v>
      </c>
      <c r="C11" s="10" t="s">
        <v>63</v>
      </c>
      <c r="D11" s="17" t="n">
        <f aca="false">SUMIF(Journal!$A$5:$A$290,A11,Journal!$E$5:$E$290)</f>
        <v>8000</v>
      </c>
      <c r="E11" s="17" t="n">
        <f aca="false">SUMIF(Journal!$A$5:$A$290,A11,Journal!$F$5:$F$290)</f>
        <v>8000</v>
      </c>
    </row>
    <row r="12" customFormat="false" ht="24.75" hidden="false" customHeight="true" outlineLevel="0" collapsed="false">
      <c r="A12" s="10" t="s">
        <v>64</v>
      </c>
      <c r="B12" s="16" t="n">
        <v>46327</v>
      </c>
      <c r="C12" s="10" t="s">
        <v>65</v>
      </c>
      <c r="D12" s="17" t="n">
        <f aca="false">SUMIF(Journal!$A$5:$A$290,A12,Journal!$E$5:$E$290)</f>
        <v>5000</v>
      </c>
      <c r="E12" s="17" t="n">
        <f aca="false">SUMIF(Journal!$A$5:$A$290,A12,Journal!$F$5:$F$290)</f>
        <v>5000</v>
      </c>
    </row>
    <row r="13" customFormat="false" ht="24.75" hidden="false" customHeight="true" outlineLevel="0" collapsed="false">
      <c r="A13" s="10" t="s">
        <v>66</v>
      </c>
      <c r="B13" s="16" t="n">
        <v>46327</v>
      </c>
      <c r="C13" s="10" t="s">
        <v>67</v>
      </c>
      <c r="D13" s="17" t="n">
        <f aca="false">SUMIF(Journal!$A$5:$A$290,A13,Journal!$E$5:$E$290)</f>
        <v>30000</v>
      </c>
      <c r="E13" s="17" t="n">
        <f aca="false">SUMIF(Journal!$A$5:$A$290,A13,Journal!$F$5:$F$290)</f>
        <v>30000</v>
      </c>
    </row>
    <row r="14" customFormat="false" ht="24.75" hidden="false" customHeight="true" outlineLevel="0" collapsed="false">
      <c r="A14" s="10" t="s">
        <v>68</v>
      </c>
      <c r="B14" s="16" t="n">
        <v>46327</v>
      </c>
      <c r="C14" s="10" t="s">
        <v>69</v>
      </c>
      <c r="D14" s="17" t="n">
        <f aca="false">SUMIF(Journal!$A$5:$A$290,A14,Journal!$E$5:$E$290)</f>
        <v>5000</v>
      </c>
      <c r="E14" s="17" t="n">
        <f aca="false">SUMIF(Journal!$A$5:$A$290,A14,Journal!$F$5:$F$290)</f>
        <v>5000</v>
      </c>
    </row>
    <row r="15" customFormat="false" ht="24.75" hidden="false" customHeight="true" outlineLevel="0" collapsed="false">
      <c r="A15" s="10" t="s">
        <v>70</v>
      </c>
      <c r="B15" s="16" t="n">
        <v>46327</v>
      </c>
      <c r="C15" s="10" t="s">
        <v>71</v>
      </c>
      <c r="D15" s="17" t="n">
        <f aca="false">SUMIF(Journal!$A$5:$A$290,A15,Journal!$E$5:$E$290)</f>
        <v>4395</v>
      </c>
      <c r="E15" s="17" t="n">
        <f aca="false">SUMIF(Journal!$A$5:$A$290,A15,Journal!$F$5:$F$290)</f>
        <v>4395</v>
      </c>
    </row>
    <row r="16" customFormat="false" ht="24.75" hidden="false" customHeight="true" outlineLevel="0" collapsed="false">
      <c r="A16" s="10" t="s">
        <v>72</v>
      </c>
      <c r="B16" s="16" t="n">
        <v>46327</v>
      </c>
      <c r="C16" s="10" t="s">
        <v>73</v>
      </c>
      <c r="D16" s="17" t="n">
        <f aca="false">SUMIF(Journal!$A$5:$A$290,A16,Journal!$E$5:$E$290)</f>
        <v>45</v>
      </c>
      <c r="E16" s="17" t="n">
        <f aca="false">SUMIF(Journal!$A$5:$A$290,A16,Journal!$F$5:$F$290)</f>
        <v>45</v>
      </c>
    </row>
    <row r="17" customFormat="false" ht="24.75" hidden="false" customHeight="true" outlineLevel="0" collapsed="false">
      <c r="A17" s="10" t="s">
        <v>74</v>
      </c>
      <c r="B17" s="16" t="n">
        <v>46327</v>
      </c>
      <c r="C17" s="10" t="s">
        <v>75</v>
      </c>
      <c r="D17" s="17" t="n">
        <f aca="false">SUMIF(Journal!$A$5:$A$290,A17,Journal!$E$5:$E$290)</f>
        <v>1860</v>
      </c>
      <c r="E17" s="17" t="n">
        <f aca="false">SUMIF(Journal!$A$5:$A$290,A17,Journal!$F$5:$F$290)</f>
        <v>1860</v>
      </c>
    </row>
    <row r="18" customFormat="false" ht="24.75" hidden="false" customHeight="true" outlineLevel="0" collapsed="false">
      <c r="A18" s="10" t="s">
        <v>76</v>
      </c>
      <c r="B18" s="16" t="n">
        <v>46327</v>
      </c>
      <c r="C18" s="10" t="s">
        <v>77</v>
      </c>
      <c r="D18" s="17" t="n">
        <f aca="false">SUMIF(Journal!$A$5:$A$290,A18,Journal!$E$5:$E$290)</f>
        <v>3000</v>
      </c>
      <c r="E18" s="17" t="n">
        <f aca="false">SUMIF(Journal!$A$5:$A$290,A18,Journal!$F$5:$F$290)</f>
        <v>3000</v>
      </c>
    </row>
    <row r="19" customFormat="false" ht="24.75" hidden="false" customHeight="true" outlineLevel="0" collapsed="false">
      <c r="A19" s="10" t="s">
        <v>78</v>
      </c>
      <c r="B19" s="16" t="n">
        <v>46328</v>
      </c>
      <c r="C19" s="10" t="s">
        <v>79</v>
      </c>
      <c r="D19" s="17" t="n">
        <f aca="false">SUMIF(Journal!$A$5:$A$290,A19,Journal!$E$5:$E$290)</f>
        <v>50440</v>
      </c>
      <c r="E19" s="17" t="n">
        <f aca="false">SUMIF(Journal!$A$5:$A$290,A19,Journal!$F$5:$F$290)</f>
        <v>50440</v>
      </c>
    </row>
    <row r="20" customFormat="false" ht="24.75" hidden="false" customHeight="true" outlineLevel="0" collapsed="false">
      <c r="A20" s="10" t="s">
        <v>80</v>
      </c>
      <c r="B20" s="16" t="n">
        <v>46328</v>
      </c>
      <c r="C20" s="10" t="s">
        <v>71</v>
      </c>
      <c r="D20" s="17" t="n">
        <f aca="false">SUMIF(Journal!$A$5:$A$290,A20,Journal!$E$5:$E$290)</f>
        <v>4395</v>
      </c>
      <c r="E20" s="17" t="n">
        <f aca="false">SUMIF(Journal!$A$5:$A$290,A20,Journal!$F$5:$F$290)</f>
        <v>4395</v>
      </c>
    </row>
    <row r="21" customFormat="false" ht="24.75" hidden="false" customHeight="true" outlineLevel="0" collapsed="false">
      <c r="A21" s="10" t="s">
        <v>81</v>
      </c>
      <c r="B21" s="16" t="n">
        <v>46328</v>
      </c>
      <c r="C21" s="10" t="s">
        <v>73</v>
      </c>
      <c r="D21" s="17" t="n">
        <f aca="false">SUMIF(Journal!$A$5:$A$290,A21,Journal!$E$5:$E$290)</f>
        <v>45</v>
      </c>
      <c r="E21" s="17" t="n">
        <f aca="false">SUMIF(Journal!$A$5:$A$290,A21,Journal!$F$5:$F$290)</f>
        <v>45</v>
      </c>
    </row>
    <row r="22" customFormat="false" ht="24.75" hidden="false" customHeight="true" outlineLevel="0" collapsed="false">
      <c r="A22" s="10" t="s">
        <v>82</v>
      </c>
      <c r="B22" s="16" t="n">
        <v>46328</v>
      </c>
      <c r="C22" s="10" t="s">
        <v>75</v>
      </c>
      <c r="D22" s="17" t="n">
        <f aca="false">SUMIF(Journal!$A$5:$A$290,A22,Journal!$E$5:$E$290)</f>
        <v>1860</v>
      </c>
      <c r="E22" s="17" t="n">
        <f aca="false">SUMIF(Journal!$A$5:$A$290,A22,Journal!$F$5:$F$290)</f>
        <v>1860</v>
      </c>
    </row>
    <row r="23" customFormat="false" ht="24.75" hidden="false" customHeight="true" outlineLevel="0" collapsed="false">
      <c r="A23" s="10" t="s">
        <v>83</v>
      </c>
      <c r="B23" s="16" t="n">
        <v>46328</v>
      </c>
      <c r="C23" s="10" t="s">
        <v>77</v>
      </c>
      <c r="D23" s="17" t="n">
        <f aca="false">SUMIF(Journal!$A$5:$A$290,A23,Journal!$E$5:$E$290)</f>
        <v>3000</v>
      </c>
      <c r="E23" s="17" t="n">
        <f aca="false">SUMIF(Journal!$A$5:$A$290,A23,Journal!$F$5:$F$290)</f>
        <v>3000</v>
      </c>
    </row>
    <row r="24" customFormat="false" ht="24.75" hidden="false" customHeight="true" outlineLevel="0" collapsed="false">
      <c r="A24" s="10" t="s">
        <v>84</v>
      </c>
      <c r="B24" s="16" t="n">
        <v>46329</v>
      </c>
      <c r="C24" s="10" t="s">
        <v>85</v>
      </c>
      <c r="D24" s="17" t="n">
        <f aca="false">SUMIF(Journal!$A$5:$A$290,A24,Journal!$E$5:$E$290)</f>
        <v>2080</v>
      </c>
      <c r="E24" s="17" t="n">
        <f aca="false">SUMIF(Journal!$A$5:$A$290,A24,Journal!$F$5:$F$290)</f>
        <v>2080</v>
      </c>
    </row>
    <row r="25" customFormat="false" ht="24.75" hidden="false" customHeight="true" outlineLevel="0" collapsed="false">
      <c r="A25" s="10" t="s">
        <v>86</v>
      </c>
      <c r="B25" s="16" t="n">
        <v>46329</v>
      </c>
      <c r="C25" s="10" t="s">
        <v>71</v>
      </c>
      <c r="D25" s="17" t="n">
        <f aca="false">SUMIF(Journal!$A$5:$A$290,A25,Journal!$E$5:$E$290)</f>
        <v>4395</v>
      </c>
      <c r="E25" s="17" t="n">
        <f aca="false">SUMIF(Journal!$A$5:$A$290,A25,Journal!$F$5:$F$290)</f>
        <v>4395</v>
      </c>
    </row>
    <row r="26" customFormat="false" ht="24.75" hidden="false" customHeight="true" outlineLevel="0" collapsed="false">
      <c r="A26" s="10" t="s">
        <v>87</v>
      </c>
      <c r="B26" s="16" t="n">
        <v>46329</v>
      </c>
      <c r="C26" s="10" t="s">
        <v>73</v>
      </c>
      <c r="D26" s="17" t="n">
        <f aca="false">SUMIF(Journal!$A$5:$A$290,A26,Journal!$E$5:$E$290)</f>
        <v>45</v>
      </c>
      <c r="E26" s="17" t="n">
        <f aca="false">SUMIF(Journal!$A$5:$A$290,A26,Journal!$F$5:$F$290)</f>
        <v>45</v>
      </c>
    </row>
    <row r="27" customFormat="false" ht="24.75" hidden="false" customHeight="true" outlineLevel="0" collapsed="false">
      <c r="A27" s="10" t="s">
        <v>88</v>
      </c>
      <c r="B27" s="16" t="n">
        <v>46329</v>
      </c>
      <c r="C27" s="10" t="s">
        <v>75</v>
      </c>
      <c r="D27" s="17" t="n">
        <f aca="false">SUMIF(Journal!$A$5:$A$290,A27,Journal!$E$5:$E$290)</f>
        <v>1860</v>
      </c>
      <c r="E27" s="17" t="n">
        <f aca="false">SUMIF(Journal!$A$5:$A$290,A27,Journal!$F$5:$F$290)</f>
        <v>1860</v>
      </c>
    </row>
    <row r="28" customFormat="false" ht="24.75" hidden="false" customHeight="true" outlineLevel="0" collapsed="false">
      <c r="A28" s="10" t="s">
        <v>89</v>
      </c>
      <c r="B28" s="16" t="n">
        <v>46329</v>
      </c>
      <c r="C28" s="10" t="s">
        <v>77</v>
      </c>
      <c r="D28" s="17" t="n">
        <f aca="false">SUMIF(Journal!$A$5:$A$290,A28,Journal!$E$5:$E$290)</f>
        <v>3000</v>
      </c>
      <c r="E28" s="17" t="n">
        <f aca="false">SUMIF(Journal!$A$5:$A$290,A28,Journal!$F$5:$F$290)</f>
        <v>3000</v>
      </c>
    </row>
    <row r="29" customFormat="false" ht="24.75" hidden="false" customHeight="true" outlineLevel="0" collapsed="false">
      <c r="A29" s="10" t="s">
        <v>90</v>
      </c>
      <c r="B29" s="16" t="n">
        <v>46330</v>
      </c>
      <c r="C29" s="10" t="s">
        <v>71</v>
      </c>
      <c r="D29" s="17" t="n">
        <f aca="false">SUMIF(Journal!$A$5:$A$290,A29,Journal!$E$5:$E$290)</f>
        <v>4395</v>
      </c>
      <c r="E29" s="17" t="n">
        <f aca="false">SUMIF(Journal!$A$5:$A$290,A29,Journal!$F$5:$F$290)</f>
        <v>4395</v>
      </c>
    </row>
    <row r="30" customFormat="false" ht="24.75" hidden="false" customHeight="true" outlineLevel="0" collapsed="false">
      <c r="A30" s="10" t="s">
        <v>91</v>
      </c>
      <c r="B30" s="16" t="n">
        <v>46330</v>
      </c>
      <c r="C30" s="10" t="s">
        <v>73</v>
      </c>
      <c r="D30" s="17" t="n">
        <f aca="false">SUMIF(Journal!$A$5:$A$290,A30,Journal!$E$5:$E$290)</f>
        <v>45</v>
      </c>
      <c r="E30" s="17" t="n">
        <f aca="false">SUMIF(Journal!$A$5:$A$290,A30,Journal!$F$5:$F$290)</f>
        <v>45</v>
      </c>
    </row>
    <row r="31" customFormat="false" ht="24.75" hidden="false" customHeight="true" outlineLevel="0" collapsed="false">
      <c r="A31" s="10" t="s">
        <v>92</v>
      </c>
      <c r="B31" s="16" t="n">
        <v>46330</v>
      </c>
      <c r="C31" s="10" t="s">
        <v>75</v>
      </c>
      <c r="D31" s="17" t="n">
        <f aca="false">SUMIF(Journal!$A$5:$A$290,A31,Journal!$E$5:$E$290)</f>
        <v>1860</v>
      </c>
      <c r="E31" s="17" t="n">
        <f aca="false">SUMIF(Journal!$A$5:$A$290,A31,Journal!$F$5:$F$290)</f>
        <v>1860</v>
      </c>
    </row>
    <row r="32" customFormat="false" ht="24.75" hidden="false" customHeight="true" outlineLevel="0" collapsed="false">
      <c r="A32" s="10" t="s">
        <v>93</v>
      </c>
      <c r="B32" s="16" t="n">
        <v>46330</v>
      </c>
      <c r="C32" s="10" t="s">
        <v>77</v>
      </c>
      <c r="D32" s="17" t="n">
        <f aca="false">SUMIF(Journal!$A$5:$A$290,A32,Journal!$E$5:$E$290)</f>
        <v>3000</v>
      </c>
      <c r="E32" s="17" t="n">
        <f aca="false">SUMIF(Journal!$A$5:$A$290,A32,Journal!$F$5:$F$290)</f>
        <v>3000</v>
      </c>
    </row>
    <row r="33" customFormat="false" ht="24.75" hidden="false" customHeight="true" outlineLevel="0" collapsed="false">
      <c r="A33" s="10" t="s">
        <v>94</v>
      </c>
      <c r="B33" s="16" t="n">
        <v>46331</v>
      </c>
      <c r="C33" s="10" t="s">
        <v>71</v>
      </c>
      <c r="D33" s="17" t="n">
        <f aca="false">SUMIF(Journal!$A$5:$A$290,A33,Journal!$E$5:$E$290)</f>
        <v>4395</v>
      </c>
      <c r="E33" s="17" t="n">
        <f aca="false">SUMIF(Journal!$A$5:$A$290,A33,Journal!$F$5:$F$290)</f>
        <v>4395</v>
      </c>
    </row>
    <row r="34" customFormat="false" ht="24.75" hidden="false" customHeight="true" outlineLevel="0" collapsed="false">
      <c r="A34" s="10" t="s">
        <v>95</v>
      </c>
      <c r="B34" s="16" t="n">
        <v>46331</v>
      </c>
      <c r="C34" s="10" t="s">
        <v>73</v>
      </c>
      <c r="D34" s="17" t="n">
        <f aca="false">SUMIF(Journal!$A$5:$A$290,A34,Journal!$E$5:$E$290)</f>
        <v>45</v>
      </c>
      <c r="E34" s="17" t="n">
        <f aca="false">SUMIF(Journal!$A$5:$A$290,A34,Journal!$F$5:$F$290)</f>
        <v>45</v>
      </c>
    </row>
    <row r="35" customFormat="false" ht="24.75" hidden="false" customHeight="true" outlineLevel="0" collapsed="false">
      <c r="A35" s="10" t="s">
        <v>96</v>
      </c>
      <c r="B35" s="16" t="n">
        <v>46331</v>
      </c>
      <c r="C35" s="10" t="s">
        <v>75</v>
      </c>
      <c r="D35" s="17" t="n">
        <f aca="false">SUMIF(Journal!$A$5:$A$290,A35,Journal!$E$5:$E$290)</f>
        <v>1860</v>
      </c>
      <c r="E35" s="17" t="n">
        <f aca="false">SUMIF(Journal!$A$5:$A$290,A35,Journal!$F$5:$F$290)</f>
        <v>1860</v>
      </c>
    </row>
    <row r="36" customFormat="false" ht="24.75" hidden="false" customHeight="true" outlineLevel="0" collapsed="false">
      <c r="A36" s="10" t="s">
        <v>97</v>
      </c>
      <c r="B36" s="16" t="n">
        <v>46331</v>
      </c>
      <c r="C36" s="10" t="s">
        <v>77</v>
      </c>
      <c r="D36" s="17" t="n">
        <f aca="false">SUMIF(Journal!$A$5:$A$290,A36,Journal!$E$5:$E$290)</f>
        <v>3000</v>
      </c>
      <c r="E36" s="17" t="n">
        <f aca="false">SUMIF(Journal!$A$5:$A$290,A36,Journal!$F$5:$F$290)</f>
        <v>3000</v>
      </c>
    </row>
    <row r="37" customFormat="false" ht="24.75" hidden="false" customHeight="true" outlineLevel="0" collapsed="false">
      <c r="A37" s="10" t="s">
        <v>98</v>
      </c>
      <c r="B37" s="16" t="n">
        <v>46332</v>
      </c>
      <c r="C37" s="10" t="s">
        <v>71</v>
      </c>
      <c r="D37" s="17" t="n">
        <f aca="false">SUMIF(Journal!$A$5:$A$290,A37,Journal!$E$5:$E$290)</f>
        <v>4395</v>
      </c>
      <c r="E37" s="17" t="n">
        <f aca="false">SUMIF(Journal!$A$5:$A$290,A37,Journal!$F$5:$F$290)</f>
        <v>4395</v>
      </c>
    </row>
    <row r="38" customFormat="false" ht="24.75" hidden="false" customHeight="true" outlineLevel="0" collapsed="false">
      <c r="A38" s="10" t="s">
        <v>99</v>
      </c>
      <c r="B38" s="16" t="n">
        <v>46332</v>
      </c>
      <c r="C38" s="10" t="s">
        <v>73</v>
      </c>
      <c r="D38" s="17" t="n">
        <f aca="false">SUMIF(Journal!$A$5:$A$290,A38,Journal!$E$5:$E$290)</f>
        <v>45</v>
      </c>
      <c r="E38" s="17" t="n">
        <f aca="false">SUMIF(Journal!$A$5:$A$290,A38,Journal!$F$5:$F$290)</f>
        <v>45</v>
      </c>
    </row>
    <row r="39" customFormat="false" ht="24.75" hidden="false" customHeight="true" outlineLevel="0" collapsed="false">
      <c r="A39" s="10" t="s">
        <v>100</v>
      </c>
      <c r="B39" s="16" t="n">
        <v>46332</v>
      </c>
      <c r="C39" s="10" t="s">
        <v>75</v>
      </c>
      <c r="D39" s="17" t="n">
        <f aca="false">SUMIF(Journal!$A$5:$A$290,A39,Journal!$E$5:$E$290)</f>
        <v>1860</v>
      </c>
      <c r="E39" s="17" t="n">
        <f aca="false">SUMIF(Journal!$A$5:$A$290,A39,Journal!$F$5:$F$290)</f>
        <v>1860</v>
      </c>
    </row>
    <row r="40" customFormat="false" ht="24.75" hidden="false" customHeight="true" outlineLevel="0" collapsed="false">
      <c r="A40" s="10" t="s">
        <v>101</v>
      </c>
      <c r="B40" s="16" t="n">
        <v>46332</v>
      </c>
      <c r="C40" s="10" t="s">
        <v>77</v>
      </c>
      <c r="D40" s="17" t="n">
        <f aca="false">SUMIF(Journal!$A$5:$A$290,A40,Journal!$E$5:$E$290)</f>
        <v>3000</v>
      </c>
      <c r="E40" s="17" t="n">
        <f aca="false">SUMIF(Journal!$A$5:$A$290,A40,Journal!$F$5:$F$290)</f>
        <v>3000</v>
      </c>
    </row>
    <row r="41" customFormat="false" ht="24.75" hidden="false" customHeight="true" outlineLevel="0" collapsed="false">
      <c r="A41" s="10" t="s">
        <v>102</v>
      </c>
      <c r="B41" s="16" t="n">
        <v>46333</v>
      </c>
      <c r="C41" s="10" t="s">
        <v>71</v>
      </c>
      <c r="D41" s="17" t="n">
        <f aca="false">SUMIF(Journal!$A$5:$A$290,A41,Journal!$E$5:$E$290)</f>
        <v>4395</v>
      </c>
      <c r="E41" s="17" t="n">
        <f aca="false">SUMIF(Journal!$A$5:$A$290,A41,Journal!$F$5:$F$290)</f>
        <v>4395</v>
      </c>
    </row>
    <row r="42" customFormat="false" ht="24.75" hidden="false" customHeight="true" outlineLevel="0" collapsed="false">
      <c r="A42" s="10" t="s">
        <v>103</v>
      </c>
      <c r="B42" s="16" t="n">
        <v>46333</v>
      </c>
      <c r="C42" s="10" t="s">
        <v>73</v>
      </c>
      <c r="D42" s="17" t="n">
        <f aca="false">SUMIF(Journal!$A$5:$A$290,A42,Journal!$E$5:$E$290)</f>
        <v>45</v>
      </c>
      <c r="E42" s="17" t="n">
        <f aca="false">SUMIF(Journal!$A$5:$A$290,A42,Journal!$F$5:$F$290)</f>
        <v>45</v>
      </c>
    </row>
    <row r="43" customFormat="false" ht="24.75" hidden="false" customHeight="true" outlineLevel="0" collapsed="false">
      <c r="A43" s="10" t="s">
        <v>104</v>
      </c>
      <c r="B43" s="16" t="n">
        <v>46333</v>
      </c>
      <c r="C43" s="10" t="s">
        <v>75</v>
      </c>
      <c r="D43" s="17" t="n">
        <f aca="false">SUMIF(Journal!$A$5:$A$290,A43,Journal!$E$5:$E$290)</f>
        <v>1860</v>
      </c>
      <c r="E43" s="17" t="n">
        <f aca="false">SUMIF(Journal!$A$5:$A$290,A43,Journal!$F$5:$F$290)</f>
        <v>1860</v>
      </c>
    </row>
    <row r="44" customFormat="false" ht="24.75" hidden="false" customHeight="true" outlineLevel="0" collapsed="false">
      <c r="A44" s="10" t="s">
        <v>105</v>
      </c>
      <c r="B44" s="16" t="n">
        <v>46333</v>
      </c>
      <c r="C44" s="10" t="s">
        <v>77</v>
      </c>
      <c r="D44" s="17" t="n">
        <f aca="false">SUMIF(Journal!$A$5:$A$290,A44,Journal!$E$5:$E$290)</f>
        <v>3000</v>
      </c>
      <c r="E44" s="17" t="n">
        <f aca="false">SUMIF(Journal!$A$5:$A$290,A44,Journal!$F$5:$F$290)</f>
        <v>3000</v>
      </c>
    </row>
    <row r="45" customFormat="false" ht="24.75" hidden="false" customHeight="true" outlineLevel="0" collapsed="false">
      <c r="A45" s="10" t="s">
        <v>106</v>
      </c>
      <c r="B45" s="16" t="n">
        <v>46335</v>
      </c>
      <c r="C45" s="10" t="s">
        <v>71</v>
      </c>
      <c r="D45" s="17" t="n">
        <f aca="false">SUMIF(Journal!$A$5:$A$290,A45,Journal!$E$5:$E$290)</f>
        <v>4395</v>
      </c>
      <c r="E45" s="17" t="n">
        <f aca="false">SUMIF(Journal!$A$5:$A$290,A45,Journal!$F$5:$F$290)</f>
        <v>4395</v>
      </c>
    </row>
    <row r="46" customFormat="false" ht="24.75" hidden="false" customHeight="true" outlineLevel="0" collapsed="false">
      <c r="A46" s="10" t="s">
        <v>107</v>
      </c>
      <c r="B46" s="16" t="n">
        <v>46335</v>
      </c>
      <c r="C46" s="10" t="s">
        <v>73</v>
      </c>
      <c r="D46" s="17" t="n">
        <f aca="false">SUMIF(Journal!$A$5:$A$290,A46,Journal!$E$5:$E$290)</f>
        <v>45</v>
      </c>
      <c r="E46" s="17" t="n">
        <f aca="false">SUMIF(Journal!$A$5:$A$290,A46,Journal!$F$5:$F$290)</f>
        <v>45</v>
      </c>
    </row>
    <row r="47" customFormat="false" ht="24.75" hidden="false" customHeight="true" outlineLevel="0" collapsed="false">
      <c r="A47" s="10" t="s">
        <v>108</v>
      </c>
      <c r="B47" s="16" t="n">
        <v>46335</v>
      </c>
      <c r="C47" s="10" t="s">
        <v>75</v>
      </c>
      <c r="D47" s="17" t="n">
        <f aca="false">SUMIF(Journal!$A$5:$A$290,A47,Journal!$E$5:$E$290)</f>
        <v>1860</v>
      </c>
      <c r="E47" s="17" t="n">
        <f aca="false">SUMIF(Journal!$A$5:$A$290,A47,Journal!$F$5:$F$290)</f>
        <v>1860</v>
      </c>
    </row>
    <row r="48" customFormat="false" ht="24.75" hidden="false" customHeight="true" outlineLevel="0" collapsed="false">
      <c r="A48" s="10" t="s">
        <v>109</v>
      </c>
      <c r="B48" s="16" t="n">
        <v>46335</v>
      </c>
      <c r="C48" s="10" t="s">
        <v>77</v>
      </c>
      <c r="D48" s="17" t="n">
        <f aca="false">SUMIF(Journal!$A$5:$A$290,A48,Journal!$E$5:$E$290)</f>
        <v>3000</v>
      </c>
      <c r="E48" s="17" t="n">
        <f aca="false">SUMIF(Journal!$A$5:$A$290,A48,Journal!$F$5:$F$290)</f>
        <v>3000</v>
      </c>
    </row>
    <row r="49" customFormat="false" ht="24.75" hidden="false" customHeight="true" outlineLevel="0" collapsed="false">
      <c r="A49" s="10" t="s">
        <v>110</v>
      </c>
      <c r="B49" s="16" t="n">
        <v>46336</v>
      </c>
      <c r="C49" s="10" t="s">
        <v>71</v>
      </c>
      <c r="D49" s="17" t="n">
        <f aca="false">SUMIF(Journal!$A$5:$A$290,A49,Journal!$E$5:$E$290)</f>
        <v>4395</v>
      </c>
      <c r="E49" s="17" t="n">
        <f aca="false">SUMIF(Journal!$A$5:$A$290,A49,Journal!$F$5:$F$290)</f>
        <v>4395</v>
      </c>
    </row>
    <row r="50" customFormat="false" ht="24.75" hidden="false" customHeight="true" outlineLevel="0" collapsed="false">
      <c r="A50" s="10" t="s">
        <v>111</v>
      </c>
      <c r="B50" s="16" t="n">
        <v>46336</v>
      </c>
      <c r="C50" s="10" t="s">
        <v>73</v>
      </c>
      <c r="D50" s="17" t="n">
        <f aca="false">SUMIF(Journal!$A$5:$A$290,A50,Journal!$E$5:$E$290)</f>
        <v>45</v>
      </c>
      <c r="E50" s="17" t="n">
        <f aca="false">SUMIF(Journal!$A$5:$A$290,A50,Journal!$F$5:$F$290)</f>
        <v>45</v>
      </c>
    </row>
    <row r="51" customFormat="false" ht="24.75" hidden="false" customHeight="true" outlineLevel="0" collapsed="false">
      <c r="A51" s="10" t="s">
        <v>112</v>
      </c>
      <c r="B51" s="16" t="n">
        <v>46336</v>
      </c>
      <c r="C51" s="10" t="s">
        <v>75</v>
      </c>
      <c r="D51" s="17" t="n">
        <f aca="false">SUMIF(Journal!$A$5:$A$290,A51,Journal!$E$5:$E$290)</f>
        <v>1860</v>
      </c>
      <c r="E51" s="17" t="n">
        <f aca="false">SUMIF(Journal!$A$5:$A$290,A51,Journal!$F$5:$F$290)</f>
        <v>1860</v>
      </c>
    </row>
    <row r="52" customFormat="false" ht="24.75" hidden="false" customHeight="true" outlineLevel="0" collapsed="false">
      <c r="A52" s="10" t="s">
        <v>113</v>
      </c>
      <c r="B52" s="16" t="n">
        <v>46336</v>
      </c>
      <c r="C52" s="10" t="s">
        <v>77</v>
      </c>
      <c r="D52" s="17" t="n">
        <f aca="false">SUMIF(Journal!$A$5:$A$290,A52,Journal!$E$5:$E$290)</f>
        <v>3000</v>
      </c>
      <c r="E52" s="17" t="n">
        <f aca="false">SUMIF(Journal!$A$5:$A$290,A52,Journal!$F$5:$F$290)</f>
        <v>3000</v>
      </c>
    </row>
    <row r="53" customFormat="false" ht="24.75" hidden="false" customHeight="true" outlineLevel="0" collapsed="false">
      <c r="A53" s="10" t="s">
        <v>114</v>
      </c>
      <c r="B53" s="16" t="n">
        <v>46337</v>
      </c>
      <c r="C53" s="10" t="s">
        <v>71</v>
      </c>
      <c r="D53" s="17" t="n">
        <f aca="false">SUMIF(Journal!$A$5:$A$290,A53,Journal!$E$5:$E$290)</f>
        <v>4395</v>
      </c>
      <c r="E53" s="17" t="n">
        <f aca="false">SUMIF(Journal!$A$5:$A$290,A53,Journal!$F$5:$F$290)</f>
        <v>4395</v>
      </c>
    </row>
    <row r="54" customFormat="false" ht="24.75" hidden="false" customHeight="true" outlineLevel="0" collapsed="false">
      <c r="A54" s="10" t="s">
        <v>115</v>
      </c>
      <c r="B54" s="16" t="n">
        <v>46337</v>
      </c>
      <c r="C54" s="10" t="s">
        <v>73</v>
      </c>
      <c r="D54" s="17" t="n">
        <f aca="false">SUMIF(Journal!$A$5:$A$290,A54,Journal!$E$5:$E$290)</f>
        <v>45</v>
      </c>
      <c r="E54" s="17" t="n">
        <f aca="false">SUMIF(Journal!$A$5:$A$290,A54,Journal!$F$5:$F$290)</f>
        <v>45</v>
      </c>
    </row>
    <row r="55" customFormat="false" ht="24.75" hidden="false" customHeight="true" outlineLevel="0" collapsed="false">
      <c r="A55" s="10" t="s">
        <v>116</v>
      </c>
      <c r="B55" s="16" t="n">
        <v>46337</v>
      </c>
      <c r="C55" s="10" t="s">
        <v>75</v>
      </c>
      <c r="D55" s="17" t="n">
        <f aca="false">SUMIF(Journal!$A$5:$A$290,A55,Journal!$E$5:$E$290)</f>
        <v>1860</v>
      </c>
      <c r="E55" s="17" t="n">
        <f aca="false">SUMIF(Journal!$A$5:$A$290,A55,Journal!$F$5:$F$290)</f>
        <v>1860</v>
      </c>
    </row>
    <row r="56" customFormat="false" ht="24.75" hidden="false" customHeight="true" outlineLevel="0" collapsed="false">
      <c r="A56" s="10" t="s">
        <v>117</v>
      </c>
      <c r="B56" s="16" t="n">
        <v>46337</v>
      </c>
      <c r="C56" s="10" t="s">
        <v>77</v>
      </c>
      <c r="D56" s="17" t="n">
        <f aca="false">SUMIF(Journal!$A$5:$A$290,A56,Journal!$E$5:$E$290)</f>
        <v>3000</v>
      </c>
      <c r="E56" s="17" t="n">
        <f aca="false">SUMIF(Journal!$A$5:$A$290,A56,Journal!$F$5:$F$290)</f>
        <v>3000</v>
      </c>
    </row>
    <row r="57" customFormat="false" ht="24.75" hidden="false" customHeight="true" outlineLevel="0" collapsed="false">
      <c r="A57" s="10" t="s">
        <v>118</v>
      </c>
      <c r="B57" s="16" t="n">
        <v>46338</v>
      </c>
      <c r="C57" s="10" t="s">
        <v>71</v>
      </c>
      <c r="D57" s="17" t="n">
        <f aca="false">SUMIF(Journal!$A$5:$A$290,A57,Journal!$E$5:$E$290)</f>
        <v>4395</v>
      </c>
      <c r="E57" s="17" t="n">
        <f aca="false">SUMIF(Journal!$A$5:$A$290,A57,Journal!$F$5:$F$290)</f>
        <v>4395</v>
      </c>
    </row>
    <row r="58" customFormat="false" ht="24.75" hidden="false" customHeight="true" outlineLevel="0" collapsed="false">
      <c r="A58" s="10" t="s">
        <v>119</v>
      </c>
      <c r="B58" s="16" t="n">
        <v>46338</v>
      </c>
      <c r="C58" s="10" t="s">
        <v>73</v>
      </c>
      <c r="D58" s="17" t="n">
        <f aca="false">SUMIF(Journal!$A$5:$A$290,A58,Journal!$E$5:$E$290)</f>
        <v>45</v>
      </c>
      <c r="E58" s="17" t="n">
        <f aca="false">SUMIF(Journal!$A$5:$A$290,A58,Journal!$F$5:$F$290)</f>
        <v>45</v>
      </c>
    </row>
    <row r="59" customFormat="false" ht="24.75" hidden="false" customHeight="true" outlineLevel="0" collapsed="false">
      <c r="A59" s="10" t="s">
        <v>120</v>
      </c>
      <c r="B59" s="16" t="n">
        <v>46338</v>
      </c>
      <c r="C59" s="10" t="s">
        <v>75</v>
      </c>
      <c r="D59" s="17" t="n">
        <f aca="false">SUMIF(Journal!$A$5:$A$290,A59,Journal!$E$5:$E$290)</f>
        <v>1860</v>
      </c>
      <c r="E59" s="17" t="n">
        <f aca="false">SUMIF(Journal!$A$5:$A$290,A59,Journal!$F$5:$F$290)</f>
        <v>1860</v>
      </c>
    </row>
    <row r="60" customFormat="false" ht="24.75" hidden="false" customHeight="true" outlineLevel="0" collapsed="false">
      <c r="A60" s="10" t="s">
        <v>121</v>
      </c>
      <c r="B60" s="16" t="n">
        <v>46338</v>
      </c>
      <c r="C60" s="10" t="s">
        <v>77</v>
      </c>
      <c r="D60" s="17" t="n">
        <f aca="false">SUMIF(Journal!$A$5:$A$290,A60,Journal!$E$5:$E$290)</f>
        <v>3000</v>
      </c>
      <c r="E60" s="17" t="n">
        <f aca="false">SUMIF(Journal!$A$5:$A$290,A60,Journal!$F$5:$F$290)</f>
        <v>3000</v>
      </c>
    </row>
    <row r="61" customFormat="false" ht="24.75" hidden="false" customHeight="true" outlineLevel="0" collapsed="false">
      <c r="A61" s="10" t="s">
        <v>122</v>
      </c>
      <c r="B61" s="16" t="n">
        <v>46339</v>
      </c>
      <c r="C61" s="10" t="s">
        <v>71</v>
      </c>
      <c r="D61" s="17" t="n">
        <f aca="false">SUMIF(Journal!$A$5:$A$290,A61,Journal!$E$5:$E$290)</f>
        <v>4395</v>
      </c>
      <c r="E61" s="17" t="n">
        <f aca="false">SUMIF(Journal!$A$5:$A$290,A61,Journal!$F$5:$F$290)</f>
        <v>4395</v>
      </c>
    </row>
    <row r="62" customFormat="false" ht="24.75" hidden="false" customHeight="true" outlineLevel="0" collapsed="false">
      <c r="A62" s="10" t="s">
        <v>123</v>
      </c>
      <c r="B62" s="16" t="n">
        <v>46339</v>
      </c>
      <c r="C62" s="10" t="s">
        <v>73</v>
      </c>
      <c r="D62" s="17" t="n">
        <f aca="false">SUMIF(Journal!$A$5:$A$290,A62,Journal!$E$5:$E$290)</f>
        <v>45</v>
      </c>
      <c r="E62" s="17" t="n">
        <f aca="false">SUMIF(Journal!$A$5:$A$290,A62,Journal!$F$5:$F$290)</f>
        <v>45</v>
      </c>
    </row>
    <row r="63" customFormat="false" ht="24.75" hidden="false" customHeight="true" outlineLevel="0" collapsed="false">
      <c r="A63" s="10" t="s">
        <v>124</v>
      </c>
      <c r="B63" s="16" t="n">
        <v>46339</v>
      </c>
      <c r="C63" s="10" t="s">
        <v>75</v>
      </c>
      <c r="D63" s="17" t="n">
        <f aca="false">SUMIF(Journal!$A$5:$A$290,A63,Journal!$E$5:$E$290)</f>
        <v>1860</v>
      </c>
      <c r="E63" s="17" t="n">
        <f aca="false">SUMIF(Journal!$A$5:$A$290,A63,Journal!$F$5:$F$290)</f>
        <v>1860</v>
      </c>
    </row>
    <row r="64" customFormat="false" ht="24.75" hidden="false" customHeight="true" outlineLevel="0" collapsed="false">
      <c r="A64" s="10" t="s">
        <v>125</v>
      </c>
      <c r="B64" s="16" t="n">
        <v>46339</v>
      </c>
      <c r="C64" s="10" t="s">
        <v>77</v>
      </c>
      <c r="D64" s="17" t="n">
        <f aca="false">SUMIF(Journal!$A$5:$A$290,A64,Journal!$E$5:$E$290)</f>
        <v>3000</v>
      </c>
      <c r="E64" s="17" t="n">
        <f aca="false">SUMIF(Journal!$A$5:$A$290,A64,Journal!$F$5:$F$290)</f>
        <v>3000</v>
      </c>
    </row>
    <row r="65" customFormat="false" ht="24.75" hidden="false" customHeight="true" outlineLevel="0" collapsed="false">
      <c r="A65" s="10" t="s">
        <v>126</v>
      </c>
      <c r="B65" s="16" t="n">
        <v>46340</v>
      </c>
      <c r="C65" s="10" t="s">
        <v>71</v>
      </c>
      <c r="D65" s="17" t="n">
        <f aca="false">SUMIF(Journal!$A$5:$A$290,A65,Journal!$E$5:$E$290)</f>
        <v>4395</v>
      </c>
      <c r="E65" s="17" t="n">
        <f aca="false">SUMIF(Journal!$A$5:$A$290,A65,Journal!$F$5:$F$290)</f>
        <v>4395</v>
      </c>
    </row>
    <row r="66" customFormat="false" ht="24.75" hidden="false" customHeight="true" outlineLevel="0" collapsed="false">
      <c r="A66" s="10" t="s">
        <v>127</v>
      </c>
      <c r="B66" s="16" t="n">
        <v>46340</v>
      </c>
      <c r="C66" s="10" t="s">
        <v>73</v>
      </c>
      <c r="D66" s="17" t="n">
        <f aca="false">SUMIF(Journal!$A$5:$A$290,A66,Journal!$E$5:$E$290)</f>
        <v>45</v>
      </c>
      <c r="E66" s="17" t="n">
        <f aca="false">SUMIF(Journal!$A$5:$A$290,A66,Journal!$F$5:$F$290)</f>
        <v>45</v>
      </c>
    </row>
    <row r="67" customFormat="false" ht="24.75" hidden="false" customHeight="true" outlineLevel="0" collapsed="false">
      <c r="A67" s="10" t="s">
        <v>128</v>
      </c>
      <c r="B67" s="16" t="n">
        <v>46340</v>
      </c>
      <c r="C67" s="10" t="s">
        <v>75</v>
      </c>
      <c r="D67" s="17" t="n">
        <f aca="false">SUMIF(Journal!$A$5:$A$290,A67,Journal!$E$5:$E$290)</f>
        <v>1860</v>
      </c>
      <c r="E67" s="17" t="n">
        <f aca="false">SUMIF(Journal!$A$5:$A$290,A67,Journal!$F$5:$F$290)</f>
        <v>1860</v>
      </c>
    </row>
    <row r="68" customFormat="false" ht="24.75" hidden="false" customHeight="true" outlineLevel="0" collapsed="false">
      <c r="A68" s="10" t="s">
        <v>129</v>
      </c>
      <c r="B68" s="16" t="n">
        <v>46340</v>
      </c>
      <c r="C68" s="10" t="s">
        <v>77</v>
      </c>
      <c r="D68" s="17" t="n">
        <f aca="false">SUMIF(Journal!$A$5:$A$290,A68,Journal!$E$5:$E$290)</f>
        <v>3000</v>
      </c>
      <c r="E68" s="17" t="n">
        <f aca="false">SUMIF(Journal!$A$5:$A$290,A68,Journal!$F$5:$F$290)</f>
        <v>3000</v>
      </c>
    </row>
    <row r="69" customFormat="false" ht="24.75" hidden="false" customHeight="true" outlineLevel="0" collapsed="false">
      <c r="A69" s="10" t="s">
        <v>130</v>
      </c>
      <c r="B69" s="16" t="n">
        <v>46342</v>
      </c>
      <c r="C69" s="10" t="s">
        <v>71</v>
      </c>
      <c r="D69" s="17" t="n">
        <f aca="false">SUMIF(Journal!$A$5:$A$290,A69,Journal!$E$5:$E$290)</f>
        <v>4395</v>
      </c>
      <c r="E69" s="17" t="n">
        <f aca="false">SUMIF(Journal!$A$5:$A$290,A69,Journal!$F$5:$F$290)</f>
        <v>4395</v>
      </c>
    </row>
    <row r="70" customFormat="false" ht="24.75" hidden="false" customHeight="true" outlineLevel="0" collapsed="false">
      <c r="A70" s="10" t="s">
        <v>131</v>
      </c>
      <c r="B70" s="16" t="n">
        <v>46342</v>
      </c>
      <c r="C70" s="10" t="s">
        <v>73</v>
      </c>
      <c r="D70" s="17" t="n">
        <f aca="false">SUMIF(Journal!$A$5:$A$290,A70,Journal!$E$5:$E$290)</f>
        <v>45</v>
      </c>
      <c r="E70" s="17" t="n">
        <f aca="false">SUMIF(Journal!$A$5:$A$290,A70,Journal!$F$5:$F$290)</f>
        <v>45</v>
      </c>
    </row>
    <row r="71" customFormat="false" ht="24.75" hidden="false" customHeight="true" outlineLevel="0" collapsed="false">
      <c r="A71" s="10" t="s">
        <v>132</v>
      </c>
      <c r="B71" s="16" t="n">
        <v>46342</v>
      </c>
      <c r="C71" s="10" t="s">
        <v>75</v>
      </c>
      <c r="D71" s="17" t="n">
        <f aca="false">SUMIF(Journal!$A$5:$A$290,A71,Journal!$E$5:$E$290)</f>
        <v>1860</v>
      </c>
      <c r="E71" s="17" t="n">
        <f aca="false">SUMIF(Journal!$A$5:$A$290,A71,Journal!$F$5:$F$290)</f>
        <v>1860</v>
      </c>
    </row>
    <row r="72" customFormat="false" ht="24.75" hidden="false" customHeight="true" outlineLevel="0" collapsed="false">
      <c r="A72" s="10" t="s">
        <v>133</v>
      </c>
      <c r="B72" s="16" t="n">
        <v>46342</v>
      </c>
      <c r="C72" s="10" t="s">
        <v>77</v>
      </c>
      <c r="D72" s="17" t="n">
        <f aca="false">SUMIF(Journal!$A$5:$A$290,A72,Journal!$E$5:$E$290)</f>
        <v>3000</v>
      </c>
      <c r="E72" s="17" t="n">
        <f aca="false">SUMIF(Journal!$A$5:$A$290,A72,Journal!$F$5:$F$290)</f>
        <v>3000</v>
      </c>
    </row>
    <row r="73" customFormat="false" ht="24.75" hidden="false" customHeight="true" outlineLevel="0" collapsed="false">
      <c r="A73" s="10" t="s">
        <v>134</v>
      </c>
      <c r="B73" s="16" t="n">
        <v>46343</v>
      </c>
      <c r="C73" s="10" t="s">
        <v>71</v>
      </c>
      <c r="D73" s="17" t="n">
        <f aca="false">SUMIF(Journal!$A$5:$A$290,A73,Journal!$E$5:$E$290)</f>
        <v>4395</v>
      </c>
      <c r="E73" s="17" t="n">
        <f aca="false">SUMIF(Journal!$A$5:$A$290,A73,Journal!$F$5:$F$290)</f>
        <v>4395</v>
      </c>
    </row>
    <row r="74" customFormat="false" ht="24.75" hidden="false" customHeight="true" outlineLevel="0" collapsed="false">
      <c r="A74" s="10" t="s">
        <v>135</v>
      </c>
      <c r="B74" s="16" t="n">
        <v>46343</v>
      </c>
      <c r="C74" s="10" t="s">
        <v>73</v>
      </c>
      <c r="D74" s="17" t="n">
        <f aca="false">SUMIF(Journal!$A$5:$A$290,A74,Journal!$E$5:$E$290)</f>
        <v>45</v>
      </c>
      <c r="E74" s="17" t="n">
        <f aca="false">SUMIF(Journal!$A$5:$A$290,A74,Journal!$F$5:$F$290)</f>
        <v>45</v>
      </c>
    </row>
    <row r="75" customFormat="false" ht="24.75" hidden="false" customHeight="true" outlineLevel="0" collapsed="false">
      <c r="A75" s="10" t="s">
        <v>136</v>
      </c>
      <c r="B75" s="16" t="n">
        <v>46343</v>
      </c>
      <c r="C75" s="10" t="s">
        <v>75</v>
      </c>
      <c r="D75" s="17" t="n">
        <f aca="false">SUMIF(Journal!$A$5:$A$290,A75,Journal!$E$5:$E$290)</f>
        <v>1860</v>
      </c>
      <c r="E75" s="17" t="n">
        <f aca="false">SUMIF(Journal!$A$5:$A$290,A75,Journal!$F$5:$F$290)</f>
        <v>1860</v>
      </c>
    </row>
    <row r="76" customFormat="false" ht="24.75" hidden="false" customHeight="true" outlineLevel="0" collapsed="false">
      <c r="A76" s="10" t="s">
        <v>137</v>
      </c>
      <c r="B76" s="16" t="n">
        <v>46343</v>
      </c>
      <c r="C76" s="10" t="s">
        <v>77</v>
      </c>
      <c r="D76" s="17" t="n">
        <f aca="false">SUMIF(Journal!$A$5:$A$290,A76,Journal!$E$5:$E$290)</f>
        <v>3000</v>
      </c>
      <c r="E76" s="17" t="n">
        <f aca="false">SUMIF(Journal!$A$5:$A$290,A76,Journal!$F$5:$F$290)</f>
        <v>3000</v>
      </c>
    </row>
    <row r="77" customFormat="false" ht="24.75" hidden="false" customHeight="true" outlineLevel="0" collapsed="false">
      <c r="A77" s="10" t="s">
        <v>138</v>
      </c>
      <c r="B77" s="16" t="n">
        <v>46344</v>
      </c>
      <c r="C77" s="10" t="s">
        <v>71</v>
      </c>
      <c r="D77" s="17" t="n">
        <f aca="false">SUMIF(Journal!$A$5:$A$290,A77,Journal!$E$5:$E$290)</f>
        <v>4395</v>
      </c>
      <c r="E77" s="17" t="n">
        <f aca="false">SUMIF(Journal!$A$5:$A$290,A77,Journal!$F$5:$F$290)</f>
        <v>4395</v>
      </c>
    </row>
    <row r="78" customFormat="false" ht="24.75" hidden="false" customHeight="true" outlineLevel="0" collapsed="false">
      <c r="A78" s="10" t="s">
        <v>139</v>
      </c>
      <c r="B78" s="16" t="n">
        <v>46344</v>
      </c>
      <c r="C78" s="10" t="s">
        <v>73</v>
      </c>
      <c r="D78" s="17" t="n">
        <f aca="false">SUMIF(Journal!$A$5:$A$290,A78,Journal!$E$5:$E$290)</f>
        <v>45</v>
      </c>
      <c r="E78" s="17" t="n">
        <f aca="false">SUMIF(Journal!$A$5:$A$290,A78,Journal!$F$5:$F$290)</f>
        <v>45</v>
      </c>
    </row>
    <row r="79" customFormat="false" ht="24.75" hidden="false" customHeight="true" outlineLevel="0" collapsed="false">
      <c r="A79" s="10" t="s">
        <v>140</v>
      </c>
      <c r="B79" s="16" t="n">
        <v>46344</v>
      </c>
      <c r="C79" s="10" t="s">
        <v>75</v>
      </c>
      <c r="D79" s="17" t="n">
        <f aca="false">SUMIF(Journal!$A$5:$A$290,A79,Journal!$E$5:$E$290)</f>
        <v>1860</v>
      </c>
      <c r="E79" s="17" t="n">
        <f aca="false">SUMIF(Journal!$A$5:$A$290,A79,Journal!$F$5:$F$290)</f>
        <v>1860</v>
      </c>
    </row>
    <row r="80" customFormat="false" ht="24.75" hidden="false" customHeight="true" outlineLevel="0" collapsed="false">
      <c r="A80" s="10" t="s">
        <v>141</v>
      </c>
      <c r="B80" s="16" t="n">
        <v>46344</v>
      </c>
      <c r="C80" s="10" t="s">
        <v>77</v>
      </c>
      <c r="D80" s="17" t="n">
        <f aca="false">SUMIF(Journal!$A$5:$A$290,A80,Journal!$E$5:$E$290)</f>
        <v>3000</v>
      </c>
      <c r="E80" s="17" t="n">
        <f aca="false">SUMIF(Journal!$A$5:$A$290,A80,Journal!$F$5:$F$290)</f>
        <v>3000</v>
      </c>
    </row>
    <row r="81" customFormat="false" ht="24.75" hidden="false" customHeight="true" outlineLevel="0" collapsed="false">
      <c r="A81" s="10" t="s">
        <v>142</v>
      </c>
      <c r="B81" s="16" t="n">
        <v>46345</v>
      </c>
      <c r="C81" s="10" t="s">
        <v>71</v>
      </c>
      <c r="D81" s="17" t="n">
        <f aca="false">SUMIF(Journal!$A$5:$A$290,A81,Journal!$E$5:$E$290)</f>
        <v>4395</v>
      </c>
      <c r="E81" s="17" t="n">
        <f aca="false">SUMIF(Journal!$A$5:$A$290,A81,Journal!$F$5:$F$290)</f>
        <v>4395</v>
      </c>
    </row>
    <row r="82" customFormat="false" ht="24.75" hidden="false" customHeight="true" outlineLevel="0" collapsed="false">
      <c r="A82" s="10" t="s">
        <v>143</v>
      </c>
      <c r="B82" s="16" t="n">
        <v>46345</v>
      </c>
      <c r="C82" s="10" t="s">
        <v>73</v>
      </c>
      <c r="D82" s="17" t="n">
        <f aca="false">SUMIF(Journal!$A$5:$A$290,A82,Journal!$E$5:$E$290)</f>
        <v>45</v>
      </c>
      <c r="E82" s="17" t="n">
        <f aca="false">SUMIF(Journal!$A$5:$A$290,A82,Journal!$F$5:$F$290)</f>
        <v>45</v>
      </c>
    </row>
    <row r="83" customFormat="false" ht="24.75" hidden="false" customHeight="true" outlineLevel="0" collapsed="false">
      <c r="A83" s="10" t="s">
        <v>144</v>
      </c>
      <c r="B83" s="16" t="n">
        <v>46345</v>
      </c>
      <c r="C83" s="10" t="s">
        <v>75</v>
      </c>
      <c r="D83" s="17" t="n">
        <f aca="false">SUMIF(Journal!$A$5:$A$290,A83,Journal!$E$5:$E$290)</f>
        <v>1860</v>
      </c>
      <c r="E83" s="17" t="n">
        <f aca="false">SUMIF(Journal!$A$5:$A$290,A83,Journal!$F$5:$F$290)</f>
        <v>1860</v>
      </c>
    </row>
    <row r="84" customFormat="false" ht="24.75" hidden="false" customHeight="true" outlineLevel="0" collapsed="false">
      <c r="A84" s="10" t="s">
        <v>145</v>
      </c>
      <c r="B84" s="16" t="n">
        <v>46345</v>
      </c>
      <c r="C84" s="10" t="s">
        <v>77</v>
      </c>
      <c r="D84" s="17" t="n">
        <f aca="false">SUMIF(Journal!$A$5:$A$290,A84,Journal!$E$5:$E$290)</f>
        <v>3000</v>
      </c>
      <c r="E84" s="17" t="n">
        <f aca="false">SUMIF(Journal!$A$5:$A$290,A84,Journal!$F$5:$F$290)</f>
        <v>3000</v>
      </c>
    </row>
    <row r="85" customFormat="false" ht="24.75" hidden="false" customHeight="true" outlineLevel="0" collapsed="false">
      <c r="A85" s="10" t="s">
        <v>146</v>
      </c>
      <c r="B85" s="16" t="n">
        <v>46346</v>
      </c>
      <c r="C85" s="10" t="s">
        <v>71</v>
      </c>
      <c r="D85" s="17" t="n">
        <f aca="false">SUMIF(Journal!$A$5:$A$290,A85,Journal!$E$5:$E$290)</f>
        <v>4395</v>
      </c>
      <c r="E85" s="17" t="n">
        <f aca="false">SUMIF(Journal!$A$5:$A$290,A85,Journal!$F$5:$F$290)</f>
        <v>4395</v>
      </c>
    </row>
    <row r="86" customFormat="false" ht="24.75" hidden="false" customHeight="true" outlineLevel="0" collapsed="false">
      <c r="A86" s="10" t="s">
        <v>147</v>
      </c>
      <c r="B86" s="16" t="n">
        <v>46346</v>
      </c>
      <c r="C86" s="10" t="s">
        <v>73</v>
      </c>
      <c r="D86" s="17" t="n">
        <f aca="false">SUMIF(Journal!$A$5:$A$290,A86,Journal!$E$5:$E$290)</f>
        <v>45</v>
      </c>
      <c r="E86" s="17" t="n">
        <f aca="false">SUMIF(Journal!$A$5:$A$290,A86,Journal!$F$5:$F$290)</f>
        <v>45</v>
      </c>
    </row>
    <row r="87" customFormat="false" ht="24.75" hidden="false" customHeight="true" outlineLevel="0" collapsed="false">
      <c r="A87" s="10" t="s">
        <v>148</v>
      </c>
      <c r="B87" s="16" t="n">
        <v>46346</v>
      </c>
      <c r="C87" s="10" t="s">
        <v>75</v>
      </c>
      <c r="D87" s="17" t="n">
        <f aca="false">SUMIF(Journal!$A$5:$A$290,A87,Journal!$E$5:$E$290)</f>
        <v>1860</v>
      </c>
      <c r="E87" s="17" t="n">
        <f aca="false">SUMIF(Journal!$A$5:$A$290,A87,Journal!$F$5:$F$290)</f>
        <v>1860</v>
      </c>
    </row>
    <row r="88" customFormat="false" ht="24.75" hidden="false" customHeight="true" outlineLevel="0" collapsed="false">
      <c r="A88" s="10" t="s">
        <v>149</v>
      </c>
      <c r="B88" s="16" t="n">
        <v>46346</v>
      </c>
      <c r="C88" s="10" t="s">
        <v>77</v>
      </c>
      <c r="D88" s="17" t="n">
        <f aca="false">SUMIF(Journal!$A$5:$A$290,A88,Journal!$E$5:$E$290)</f>
        <v>3000</v>
      </c>
      <c r="E88" s="17" t="n">
        <f aca="false">SUMIF(Journal!$A$5:$A$290,A88,Journal!$F$5:$F$290)</f>
        <v>3000</v>
      </c>
    </row>
    <row r="89" customFormat="false" ht="24.75" hidden="false" customHeight="true" outlineLevel="0" collapsed="false">
      <c r="A89" s="10" t="s">
        <v>150</v>
      </c>
      <c r="B89" s="16" t="n">
        <v>46346</v>
      </c>
      <c r="C89" s="10" t="s">
        <v>151</v>
      </c>
      <c r="D89" s="17" t="n">
        <f aca="false">SUMIF(Journal!$A$5:$A$290,A89,Journal!$E$5:$E$290)</f>
        <v>20000</v>
      </c>
      <c r="E89" s="17" t="n">
        <f aca="false">SUMIF(Journal!$A$5:$A$290,A89,Journal!$F$5:$F$290)</f>
        <v>20000</v>
      </c>
    </row>
    <row r="90" customFormat="false" ht="24.75" hidden="false" customHeight="true" outlineLevel="0" collapsed="false">
      <c r="A90" s="10" t="s">
        <v>152</v>
      </c>
      <c r="B90" s="16" t="n">
        <v>46347</v>
      </c>
      <c r="C90" s="10" t="s">
        <v>71</v>
      </c>
      <c r="D90" s="17" t="n">
        <f aca="false">SUMIF(Journal!$A$5:$A$290,A90,Journal!$E$5:$E$290)</f>
        <v>4395</v>
      </c>
      <c r="E90" s="17" t="n">
        <f aca="false">SUMIF(Journal!$A$5:$A$290,A90,Journal!$F$5:$F$290)</f>
        <v>4395</v>
      </c>
    </row>
    <row r="91" customFormat="false" ht="24.75" hidden="false" customHeight="true" outlineLevel="0" collapsed="false">
      <c r="A91" s="10" t="s">
        <v>153</v>
      </c>
      <c r="B91" s="16" t="n">
        <v>46347</v>
      </c>
      <c r="C91" s="10" t="s">
        <v>73</v>
      </c>
      <c r="D91" s="17" t="n">
        <f aca="false">SUMIF(Journal!$A$5:$A$290,A91,Journal!$E$5:$E$290)</f>
        <v>45</v>
      </c>
      <c r="E91" s="17" t="n">
        <f aca="false">SUMIF(Journal!$A$5:$A$290,A91,Journal!$F$5:$F$290)</f>
        <v>45</v>
      </c>
    </row>
    <row r="92" customFormat="false" ht="24.75" hidden="false" customHeight="true" outlineLevel="0" collapsed="false">
      <c r="A92" s="10" t="s">
        <v>154</v>
      </c>
      <c r="B92" s="16" t="n">
        <v>46347</v>
      </c>
      <c r="C92" s="10" t="s">
        <v>75</v>
      </c>
      <c r="D92" s="17" t="n">
        <f aca="false">SUMIF(Journal!$A$5:$A$290,A92,Journal!$E$5:$E$290)</f>
        <v>1860</v>
      </c>
      <c r="E92" s="17" t="n">
        <f aca="false">SUMIF(Journal!$A$5:$A$290,A92,Journal!$F$5:$F$290)</f>
        <v>1860</v>
      </c>
    </row>
    <row r="93" customFormat="false" ht="24.75" hidden="false" customHeight="true" outlineLevel="0" collapsed="false">
      <c r="A93" s="10" t="s">
        <v>155</v>
      </c>
      <c r="B93" s="16" t="n">
        <v>46347</v>
      </c>
      <c r="C93" s="10" t="s">
        <v>77</v>
      </c>
      <c r="D93" s="17" t="n">
        <f aca="false">SUMIF(Journal!$A$5:$A$290,A93,Journal!$E$5:$E$290)</f>
        <v>3000</v>
      </c>
      <c r="E93" s="17" t="n">
        <f aca="false">SUMIF(Journal!$A$5:$A$290,A93,Journal!$F$5:$F$290)</f>
        <v>3000</v>
      </c>
    </row>
    <row r="94" customFormat="false" ht="24.75" hidden="false" customHeight="true" outlineLevel="0" collapsed="false">
      <c r="A94" s="10" t="s">
        <v>156</v>
      </c>
      <c r="B94" s="16" t="n">
        <v>46349</v>
      </c>
      <c r="C94" s="10" t="s">
        <v>71</v>
      </c>
      <c r="D94" s="17" t="n">
        <f aca="false">SUMIF(Journal!$A$5:$A$290,A94,Journal!$E$5:$E$290)</f>
        <v>4395</v>
      </c>
      <c r="E94" s="17" t="n">
        <f aca="false">SUMIF(Journal!$A$5:$A$290,A94,Journal!$F$5:$F$290)</f>
        <v>4395</v>
      </c>
    </row>
    <row r="95" customFormat="false" ht="24.75" hidden="false" customHeight="true" outlineLevel="0" collapsed="false">
      <c r="A95" s="10" t="s">
        <v>157</v>
      </c>
      <c r="B95" s="16" t="n">
        <v>46349</v>
      </c>
      <c r="C95" s="10" t="s">
        <v>73</v>
      </c>
      <c r="D95" s="17" t="n">
        <f aca="false">SUMIF(Journal!$A$5:$A$290,A95,Journal!$E$5:$E$290)</f>
        <v>45</v>
      </c>
      <c r="E95" s="17" t="n">
        <f aca="false">SUMIF(Journal!$A$5:$A$290,A95,Journal!$F$5:$F$290)</f>
        <v>45</v>
      </c>
    </row>
    <row r="96" customFormat="false" ht="24.75" hidden="false" customHeight="true" outlineLevel="0" collapsed="false">
      <c r="A96" s="10" t="s">
        <v>158</v>
      </c>
      <c r="B96" s="16" t="n">
        <v>46349</v>
      </c>
      <c r="C96" s="10" t="s">
        <v>75</v>
      </c>
      <c r="D96" s="17" t="n">
        <f aca="false">SUMIF(Journal!$A$5:$A$290,A96,Journal!$E$5:$E$290)</f>
        <v>1860</v>
      </c>
      <c r="E96" s="17" t="n">
        <f aca="false">SUMIF(Journal!$A$5:$A$290,A96,Journal!$F$5:$F$290)</f>
        <v>1860</v>
      </c>
    </row>
    <row r="97" customFormat="false" ht="24.75" hidden="false" customHeight="true" outlineLevel="0" collapsed="false">
      <c r="A97" s="10" t="s">
        <v>159</v>
      </c>
      <c r="B97" s="16" t="n">
        <v>46349</v>
      </c>
      <c r="C97" s="10" t="s">
        <v>77</v>
      </c>
      <c r="D97" s="17" t="n">
        <f aca="false">SUMIF(Journal!$A$5:$A$290,A97,Journal!$E$5:$E$290)</f>
        <v>3000</v>
      </c>
      <c r="E97" s="17" t="n">
        <f aca="false">SUMIF(Journal!$A$5:$A$290,A97,Journal!$F$5:$F$290)</f>
        <v>3000</v>
      </c>
    </row>
    <row r="98" customFormat="false" ht="24.75" hidden="false" customHeight="true" outlineLevel="0" collapsed="false">
      <c r="A98" s="10" t="s">
        <v>160</v>
      </c>
      <c r="B98" s="16" t="n">
        <v>46350</v>
      </c>
      <c r="C98" s="10" t="s">
        <v>71</v>
      </c>
      <c r="D98" s="17" t="n">
        <f aca="false">SUMIF(Journal!$A$5:$A$290,A98,Journal!$E$5:$E$290)</f>
        <v>4395</v>
      </c>
      <c r="E98" s="17" t="n">
        <f aca="false">SUMIF(Journal!$A$5:$A$290,A98,Journal!$F$5:$F$290)</f>
        <v>4395</v>
      </c>
    </row>
    <row r="99" customFormat="false" ht="24.75" hidden="false" customHeight="true" outlineLevel="0" collapsed="false">
      <c r="A99" s="10" t="s">
        <v>161</v>
      </c>
      <c r="B99" s="16" t="n">
        <v>46350</v>
      </c>
      <c r="C99" s="10" t="s">
        <v>73</v>
      </c>
      <c r="D99" s="17" t="n">
        <f aca="false">SUMIF(Journal!$A$5:$A$290,A99,Journal!$E$5:$E$290)</f>
        <v>45</v>
      </c>
      <c r="E99" s="17" t="n">
        <f aca="false">SUMIF(Journal!$A$5:$A$290,A99,Journal!$F$5:$F$290)</f>
        <v>45</v>
      </c>
    </row>
    <row r="100" customFormat="false" ht="24.75" hidden="false" customHeight="true" outlineLevel="0" collapsed="false">
      <c r="A100" s="10" t="s">
        <v>162</v>
      </c>
      <c r="B100" s="16" t="n">
        <v>46350</v>
      </c>
      <c r="C100" s="10" t="s">
        <v>75</v>
      </c>
      <c r="D100" s="17" t="n">
        <f aca="false">SUMIF(Journal!$A$5:$A$290,A100,Journal!$E$5:$E$290)</f>
        <v>1860</v>
      </c>
      <c r="E100" s="17" t="n">
        <f aca="false">SUMIF(Journal!$A$5:$A$290,A100,Journal!$F$5:$F$290)</f>
        <v>1860</v>
      </c>
    </row>
    <row r="101" customFormat="false" ht="24.75" hidden="false" customHeight="true" outlineLevel="0" collapsed="false">
      <c r="A101" s="10" t="s">
        <v>163</v>
      </c>
      <c r="B101" s="16" t="n">
        <v>46350</v>
      </c>
      <c r="C101" s="10" t="s">
        <v>77</v>
      </c>
      <c r="D101" s="17" t="n">
        <f aca="false">SUMIF(Journal!$A$5:$A$290,A101,Journal!$E$5:$E$290)</f>
        <v>3000</v>
      </c>
      <c r="E101" s="17" t="n">
        <f aca="false">SUMIF(Journal!$A$5:$A$290,A101,Journal!$F$5:$F$290)</f>
        <v>3000</v>
      </c>
    </row>
    <row r="102" customFormat="false" ht="24.75" hidden="false" customHeight="true" outlineLevel="0" collapsed="false">
      <c r="A102" s="10" t="s">
        <v>164</v>
      </c>
      <c r="B102" s="16" t="n">
        <v>46351</v>
      </c>
      <c r="C102" s="10" t="s">
        <v>71</v>
      </c>
      <c r="D102" s="17" t="n">
        <f aca="false">SUMIF(Journal!$A$5:$A$290,A102,Journal!$E$5:$E$290)</f>
        <v>4395</v>
      </c>
      <c r="E102" s="17" t="n">
        <f aca="false">SUMIF(Journal!$A$5:$A$290,A102,Journal!$F$5:$F$290)</f>
        <v>4395</v>
      </c>
    </row>
    <row r="103" customFormat="false" ht="24.75" hidden="false" customHeight="true" outlineLevel="0" collapsed="false">
      <c r="A103" s="10" t="s">
        <v>165</v>
      </c>
      <c r="B103" s="16" t="n">
        <v>46351</v>
      </c>
      <c r="C103" s="10" t="s">
        <v>73</v>
      </c>
      <c r="D103" s="17" t="n">
        <f aca="false">SUMIF(Journal!$A$5:$A$290,A103,Journal!$E$5:$E$290)</f>
        <v>45</v>
      </c>
      <c r="E103" s="17" t="n">
        <f aca="false">SUMIF(Journal!$A$5:$A$290,A103,Journal!$F$5:$F$290)</f>
        <v>45</v>
      </c>
    </row>
    <row r="104" customFormat="false" ht="24.75" hidden="false" customHeight="true" outlineLevel="0" collapsed="false">
      <c r="A104" s="10" t="s">
        <v>166</v>
      </c>
      <c r="B104" s="16" t="n">
        <v>46351</v>
      </c>
      <c r="C104" s="10" t="s">
        <v>75</v>
      </c>
      <c r="D104" s="17" t="n">
        <f aca="false">SUMIF(Journal!$A$5:$A$290,A104,Journal!$E$5:$E$290)</f>
        <v>1860</v>
      </c>
      <c r="E104" s="17" t="n">
        <f aca="false">SUMIF(Journal!$A$5:$A$290,A104,Journal!$F$5:$F$290)</f>
        <v>1860</v>
      </c>
    </row>
    <row r="105" customFormat="false" ht="24.75" hidden="false" customHeight="true" outlineLevel="0" collapsed="false">
      <c r="A105" s="10" t="s">
        <v>167</v>
      </c>
      <c r="B105" s="16" t="n">
        <v>46351</v>
      </c>
      <c r="C105" s="10" t="s">
        <v>77</v>
      </c>
      <c r="D105" s="17" t="n">
        <f aca="false">SUMIF(Journal!$A$5:$A$290,A105,Journal!$E$5:$E$290)</f>
        <v>3000</v>
      </c>
      <c r="E105" s="17" t="n">
        <f aca="false">SUMIF(Journal!$A$5:$A$290,A105,Journal!$F$5:$F$290)</f>
        <v>3000</v>
      </c>
    </row>
    <row r="106" customFormat="false" ht="24.75" hidden="false" customHeight="true" outlineLevel="0" collapsed="false">
      <c r="A106" s="10" t="s">
        <v>168</v>
      </c>
      <c r="B106" s="16" t="n">
        <v>46351</v>
      </c>
      <c r="C106" s="10" t="s">
        <v>169</v>
      </c>
      <c r="D106" s="17" t="n">
        <f aca="false">SUMIF(Journal!$A$5:$A$290,A106,Journal!$E$5:$E$290)</f>
        <v>45000</v>
      </c>
      <c r="E106" s="17" t="n">
        <f aca="false">SUMIF(Journal!$A$5:$A$290,A106,Journal!$F$5:$F$290)</f>
        <v>45000</v>
      </c>
    </row>
    <row r="107" customFormat="false" ht="24.75" hidden="false" customHeight="true" outlineLevel="0" collapsed="false">
      <c r="A107" s="10" t="s">
        <v>170</v>
      </c>
      <c r="B107" s="16" t="n">
        <v>46352</v>
      </c>
      <c r="C107" s="10" t="s">
        <v>71</v>
      </c>
      <c r="D107" s="17" t="n">
        <f aca="false">SUMIF(Journal!$A$5:$A$290,A107,Journal!$E$5:$E$290)</f>
        <v>4395</v>
      </c>
      <c r="E107" s="17" t="n">
        <f aca="false">SUMIF(Journal!$A$5:$A$290,A107,Journal!$F$5:$F$290)</f>
        <v>4395</v>
      </c>
    </row>
    <row r="108" customFormat="false" ht="24.75" hidden="false" customHeight="true" outlineLevel="0" collapsed="false">
      <c r="A108" s="10" t="s">
        <v>171</v>
      </c>
      <c r="B108" s="16" t="n">
        <v>46352</v>
      </c>
      <c r="C108" s="10" t="s">
        <v>73</v>
      </c>
      <c r="D108" s="17" t="n">
        <f aca="false">SUMIF(Journal!$A$5:$A$290,A108,Journal!$E$5:$E$290)</f>
        <v>45</v>
      </c>
      <c r="E108" s="17" t="n">
        <f aca="false">SUMIF(Journal!$A$5:$A$290,A108,Journal!$F$5:$F$290)</f>
        <v>45</v>
      </c>
    </row>
    <row r="109" customFormat="false" ht="24.75" hidden="false" customHeight="true" outlineLevel="0" collapsed="false">
      <c r="A109" s="10" t="s">
        <v>172</v>
      </c>
      <c r="B109" s="16" t="n">
        <v>46352</v>
      </c>
      <c r="C109" s="10" t="s">
        <v>75</v>
      </c>
      <c r="D109" s="17" t="n">
        <f aca="false">SUMIF(Journal!$A$5:$A$290,A109,Journal!$E$5:$E$290)</f>
        <v>1860</v>
      </c>
      <c r="E109" s="17" t="n">
        <f aca="false">SUMIF(Journal!$A$5:$A$290,A109,Journal!$F$5:$F$290)</f>
        <v>1860</v>
      </c>
    </row>
    <row r="110" customFormat="false" ht="24.75" hidden="false" customHeight="true" outlineLevel="0" collapsed="false">
      <c r="A110" s="10" t="s">
        <v>173</v>
      </c>
      <c r="B110" s="16" t="n">
        <v>46352</v>
      </c>
      <c r="C110" s="10" t="s">
        <v>77</v>
      </c>
      <c r="D110" s="17" t="n">
        <f aca="false">SUMIF(Journal!$A$5:$A$290,A110,Journal!$E$5:$E$290)</f>
        <v>3000</v>
      </c>
      <c r="E110" s="17" t="n">
        <f aca="false">SUMIF(Journal!$A$5:$A$290,A110,Journal!$F$5:$F$290)</f>
        <v>3000</v>
      </c>
    </row>
    <row r="111" customFormat="false" ht="24.75" hidden="false" customHeight="true" outlineLevel="0" collapsed="false">
      <c r="A111" s="10" t="s">
        <v>174</v>
      </c>
      <c r="B111" s="16" t="n">
        <v>46353</v>
      </c>
      <c r="C111" s="10" t="s">
        <v>71</v>
      </c>
      <c r="D111" s="17" t="n">
        <f aca="false">SUMIF(Journal!$A$5:$A$290,A111,Journal!$E$5:$E$290)</f>
        <v>4395</v>
      </c>
      <c r="E111" s="17" t="n">
        <f aca="false">SUMIF(Journal!$A$5:$A$290,A111,Journal!$F$5:$F$290)</f>
        <v>4395</v>
      </c>
    </row>
    <row r="112" customFormat="false" ht="24.75" hidden="false" customHeight="true" outlineLevel="0" collapsed="false">
      <c r="A112" s="10" t="s">
        <v>175</v>
      </c>
      <c r="B112" s="16" t="n">
        <v>46353</v>
      </c>
      <c r="C112" s="10" t="s">
        <v>73</v>
      </c>
      <c r="D112" s="17" t="n">
        <f aca="false">SUMIF(Journal!$A$5:$A$290,A112,Journal!$E$5:$E$290)</f>
        <v>45</v>
      </c>
      <c r="E112" s="17" t="n">
        <f aca="false">SUMIF(Journal!$A$5:$A$290,A112,Journal!$F$5:$F$290)</f>
        <v>45</v>
      </c>
    </row>
    <row r="113" customFormat="false" ht="24.75" hidden="false" customHeight="true" outlineLevel="0" collapsed="false">
      <c r="A113" s="10" t="s">
        <v>176</v>
      </c>
      <c r="B113" s="16" t="n">
        <v>46353</v>
      </c>
      <c r="C113" s="10" t="s">
        <v>75</v>
      </c>
      <c r="D113" s="17" t="n">
        <f aca="false">SUMIF(Journal!$A$5:$A$290,A113,Journal!$E$5:$E$290)</f>
        <v>1860</v>
      </c>
      <c r="E113" s="17" t="n">
        <f aca="false">SUMIF(Journal!$A$5:$A$290,A113,Journal!$F$5:$F$290)</f>
        <v>1860</v>
      </c>
    </row>
    <row r="114" customFormat="false" ht="24.75" hidden="false" customHeight="true" outlineLevel="0" collapsed="false">
      <c r="A114" s="10" t="s">
        <v>177</v>
      </c>
      <c r="B114" s="16" t="n">
        <v>46353</v>
      </c>
      <c r="C114" s="10" t="s">
        <v>77</v>
      </c>
      <c r="D114" s="17" t="n">
        <f aca="false">SUMIF(Journal!$A$5:$A$290,A114,Journal!$E$5:$E$290)</f>
        <v>3000</v>
      </c>
      <c r="E114" s="17" t="n">
        <f aca="false">SUMIF(Journal!$A$5:$A$290,A114,Journal!$F$5:$F$290)</f>
        <v>3000</v>
      </c>
    </row>
    <row r="115" customFormat="false" ht="24.75" hidden="false" customHeight="true" outlineLevel="0" collapsed="false">
      <c r="A115" s="10" t="s">
        <v>178</v>
      </c>
      <c r="B115" s="16" t="n">
        <v>46354</v>
      </c>
      <c r="C115" s="10" t="s">
        <v>71</v>
      </c>
      <c r="D115" s="17" t="n">
        <f aca="false">SUMIF(Journal!$A$5:$A$290,A115,Journal!$E$5:$E$290)</f>
        <v>4395</v>
      </c>
      <c r="E115" s="17" t="n">
        <f aca="false">SUMIF(Journal!$A$5:$A$290,A115,Journal!$F$5:$F$290)</f>
        <v>4395</v>
      </c>
    </row>
    <row r="116" customFormat="false" ht="24.75" hidden="false" customHeight="true" outlineLevel="0" collapsed="false">
      <c r="A116" s="10" t="s">
        <v>179</v>
      </c>
      <c r="B116" s="16" t="n">
        <v>46354</v>
      </c>
      <c r="C116" s="10" t="s">
        <v>73</v>
      </c>
      <c r="D116" s="17" t="n">
        <f aca="false">SUMIF(Journal!$A$5:$A$290,A116,Journal!$E$5:$E$290)</f>
        <v>45</v>
      </c>
      <c r="E116" s="17" t="n">
        <f aca="false">SUMIF(Journal!$A$5:$A$290,A116,Journal!$F$5:$F$290)</f>
        <v>45</v>
      </c>
    </row>
    <row r="117" customFormat="false" ht="24.75" hidden="false" customHeight="true" outlineLevel="0" collapsed="false">
      <c r="A117" s="10" t="s">
        <v>180</v>
      </c>
      <c r="B117" s="16" t="n">
        <v>46354</v>
      </c>
      <c r="C117" s="10" t="s">
        <v>75</v>
      </c>
      <c r="D117" s="17" t="n">
        <f aca="false">SUMIF(Journal!$A$5:$A$290,A117,Journal!$E$5:$E$290)</f>
        <v>1860</v>
      </c>
      <c r="E117" s="17" t="n">
        <f aca="false">SUMIF(Journal!$A$5:$A$290,A117,Journal!$F$5:$F$290)</f>
        <v>1860</v>
      </c>
    </row>
    <row r="118" customFormat="false" ht="24.75" hidden="false" customHeight="true" outlineLevel="0" collapsed="false">
      <c r="A118" s="10" t="s">
        <v>181</v>
      </c>
      <c r="B118" s="16" t="n">
        <v>46354</v>
      </c>
      <c r="C118" s="10" t="s">
        <v>77</v>
      </c>
      <c r="D118" s="17" t="n">
        <f aca="false">SUMIF(Journal!$A$5:$A$290,A118,Journal!$E$5:$E$290)</f>
        <v>3000</v>
      </c>
      <c r="E118" s="17" t="n">
        <f aca="false">SUMIF(Journal!$A$5:$A$290,A118,Journal!$F$5:$F$290)</f>
        <v>3000</v>
      </c>
    </row>
    <row r="119" customFormat="false" ht="24.75" hidden="false" customHeight="true" outlineLevel="0" collapsed="false">
      <c r="A119" s="10" t="s">
        <v>182</v>
      </c>
      <c r="B119" s="16" t="n">
        <v>46356</v>
      </c>
      <c r="C119" s="10" t="s">
        <v>71</v>
      </c>
      <c r="D119" s="17" t="n">
        <f aca="false">SUMIF(Journal!$A$5:$A$290,A119,Journal!$E$5:$E$290)</f>
        <v>4395</v>
      </c>
      <c r="E119" s="17" t="n">
        <f aca="false">SUMIF(Journal!$A$5:$A$290,A119,Journal!$F$5:$F$290)</f>
        <v>4395</v>
      </c>
    </row>
    <row r="120" customFormat="false" ht="24.75" hidden="false" customHeight="true" outlineLevel="0" collapsed="false">
      <c r="A120" s="10" t="s">
        <v>183</v>
      </c>
      <c r="B120" s="16" t="n">
        <v>46356</v>
      </c>
      <c r="C120" s="10" t="s">
        <v>73</v>
      </c>
      <c r="D120" s="17" t="n">
        <f aca="false">SUMIF(Journal!$A$5:$A$290,A120,Journal!$E$5:$E$290)</f>
        <v>45</v>
      </c>
      <c r="E120" s="17" t="n">
        <f aca="false">SUMIF(Journal!$A$5:$A$290,A120,Journal!$F$5:$F$290)</f>
        <v>45</v>
      </c>
    </row>
    <row r="121" customFormat="false" ht="24.75" hidden="false" customHeight="true" outlineLevel="0" collapsed="false">
      <c r="A121" s="10" t="s">
        <v>184</v>
      </c>
      <c r="B121" s="16" t="n">
        <v>46356</v>
      </c>
      <c r="C121" s="10" t="s">
        <v>75</v>
      </c>
      <c r="D121" s="17" t="n">
        <f aca="false">SUMIF(Journal!$A$5:$A$290,A121,Journal!$E$5:$E$290)</f>
        <v>1860</v>
      </c>
      <c r="E121" s="17" t="n">
        <f aca="false">SUMIF(Journal!$A$5:$A$290,A121,Journal!$F$5:$F$290)</f>
        <v>1860</v>
      </c>
    </row>
    <row r="122" customFormat="false" ht="24.75" hidden="false" customHeight="true" outlineLevel="0" collapsed="false">
      <c r="A122" s="10" t="s">
        <v>185</v>
      </c>
      <c r="B122" s="16" t="n">
        <v>46356</v>
      </c>
      <c r="C122" s="10" t="s">
        <v>77</v>
      </c>
      <c r="D122" s="17" t="n">
        <f aca="false">SUMIF(Journal!$A$5:$A$290,A122,Journal!$E$5:$E$290)</f>
        <v>3000</v>
      </c>
      <c r="E122" s="17" t="n">
        <f aca="false">SUMIF(Journal!$A$5:$A$290,A122,Journal!$F$5:$F$290)</f>
        <v>3000</v>
      </c>
    </row>
    <row r="123" customFormat="false" ht="24.75" hidden="false" customHeight="true" outlineLevel="0" collapsed="false">
      <c r="A123" s="10" t="s">
        <v>186</v>
      </c>
      <c r="B123" s="16" t="n">
        <v>46356</v>
      </c>
      <c r="C123" s="10" t="s">
        <v>187</v>
      </c>
      <c r="D123" s="17" t="n">
        <f aca="false">SUMIF(Journal!$A$5:$A$290,A123,Journal!$E$5:$E$290)</f>
        <v>18000</v>
      </c>
      <c r="E123" s="17" t="n">
        <f aca="false">SUMIF(Journal!$A$5:$A$290,A123,Journal!$F$5:$F$290)</f>
        <v>18000</v>
      </c>
    </row>
    <row r="124" customFormat="false" ht="24.75" hidden="false" customHeight="true" outlineLevel="0" collapsed="false">
      <c r="A124" s="10" t="s">
        <v>188</v>
      </c>
      <c r="B124" s="16" t="n">
        <v>46356</v>
      </c>
      <c r="C124" s="10" t="s">
        <v>189</v>
      </c>
      <c r="D124" s="17" t="n">
        <f aca="false">SUMIF(Journal!$A$5:$A$290,A124,Journal!$E$5:$E$290)</f>
        <v>2000</v>
      </c>
      <c r="E124" s="17" t="n">
        <f aca="false">SUMIF(Journal!$A$5:$A$290,A124,Journal!$F$5:$F$290)</f>
        <v>2000</v>
      </c>
    </row>
    <row r="125" customFormat="false" ht="24.75" hidden="false" customHeight="true" outlineLevel="0" collapsed="false">
      <c r="A125" s="10" t="s">
        <v>190</v>
      </c>
      <c r="B125" s="16" t="n">
        <v>46356</v>
      </c>
      <c r="C125" s="10" t="s">
        <v>191</v>
      </c>
      <c r="D125" s="17" t="n">
        <f aca="false">SUMIF(Journal!$A$5:$A$290,A125,Journal!$E$5:$E$290)</f>
        <v>1000</v>
      </c>
      <c r="E125" s="17" t="n">
        <f aca="false">SUMIF(Journal!$A$5:$A$290,A125,Journal!$F$5:$F$290)</f>
        <v>1000</v>
      </c>
    </row>
    <row r="126" customFormat="false" ht="24.75" hidden="false" customHeight="true" outlineLevel="0" collapsed="false">
      <c r="A126" s="10" t="s">
        <v>192</v>
      </c>
      <c r="B126" s="16" t="n">
        <v>46356</v>
      </c>
      <c r="C126" s="10" t="s">
        <v>193</v>
      </c>
      <c r="D126" s="17" t="n">
        <f aca="false">SUMIF(Journal!$A$5:$A$290,A126,Journal!$E$5:$E$290)</f>
        <v>1000</v>
      </c>
      <c r="E126" s="17" t="n">
        <f aca="false">SUMIF(Journal!$A$5:$A$290,A126,Journal!$F$5:$F$290)</f>
        <v>1000</v>
      </c>
    </row>
    <row r="127" customFormat="false" ht="24.75" hidden="false" customHeight="true" outlineLevel="0" collapsed="false">
      <c r="A127" s="10" t="s">
        <v>194</v>
      </c>
      <c r="B127" s="16" t="n">
        <v>46356</v>
      </c>
      <c r="C127" s="10" t="s">
        <v>195</v>
      </c>
      <c r="D127" s="17" t="n">
        <f aca="false">SUMIF(Journal!$A$5:$A$290,A127,Journal!$E$5:$E$290)</f>
        <v>3000</v>
      </c>
      <c r="E127" s="17" t="n">
        <f aca="false">SUMIF(Journal!$A$5:$A$290,A127,Journal!$F$5:$F$290)</f>
        <v>3000</v>
      </c>
    </row>
    <row r="128" customFormat="false" ht="24.75" hidden="false" customHeight="true" outlineLevel="0" collapsed="false">
      <c r="A128" s="10" t="s">
        <v>196</v>
      </c>
      <c r="B128" s="16" t="n">
        <v>46356</v>
      </c>
      <c r="C128" s="10" t="s">
        <v>197</v>
      </c>
      <c r="D128" s="17" t="n">
        <f aca="false">SUMIF(Journal!$A$5:$A$290,A128,Journal!$E$5:$E$290)</f>
        <v>2000</v>
      </c>
      <c r="E128" s="17" t="n">
        <f aca="false">SUMIF(Journal!$A$5:$A$290,A128,Journal!$F$5:$F$290)</f>
        <v>2000</v>
      </c>
    </row>
    <row r="129" customFormat="false" ht="24.75" hidden="false" customHeight="true" outlineLevel="0" collapsed="false">
      <c r="A129" s="10" t="s">
        <v>198</v>
      </c>
      <c r="B129" s="16" t="n">
        <v>46356</v>
      </c>
      <c r="C129" s="10" t="s">
        <v>199</v>
      </c>
      <c r="D129" s="17" t="n">
        <f aca="false">SUMIF(Journal!$A$5:$A$290,A129,Journal!$E$5:$E$290)</f>
        <v>1000</v>
      </c>
      <c r="E129" s="17" t="n">
        <f aca="false">SUMIF(Journal!$A$5:$A$290,A129,Journal!$F$5:$F$290)</f>
        <v>1000</v>
      </c>
    </row>
    <row r="130" customFormat="false" ht="24.75" hidden="false" customHeight="true" outlineLevel="0" collapsed="false">
      <c r="A130" s="10" t="s">
        <v>200</v>
      </c>
      <c r="B130" s="16" t="n">
        <v>46356</v>
      </c>
      <c r="C130" s="10" t="s">
        <v>201</v>
      </c>
      <c r="D130" s="17" t="n">
        <f aca="false">SUMIF(Journal!$A$5:$A$290,A130,Journal!$E$5:$E$290)</f>
        <v>15000</v>
      </c>
      <c r="E130" s="17" t="n">
        <f aca="false">SUMIF(Journal!$A$5:$A$290,A130,Journal!$F$5:$F$290)</f>
        <v>15000</v>
      </c>
    </row>
    <row r="131" customFormat="false" ht="24.75" hidden="false" customHeight="true" outlineLevel="0" collapsed="false">
      <c r="A131" s="10" t="s">
        <v>202</v>
      </c>
      <c r="B131" s="16" t="n">
        <v>46356</v>
      </c>
      <c r="C131" s="10" t="s">
        <v>203</v>
      </c>
      <c r="D131" s="17" t="n">
        <f aca="false">SUMIF(Journal!$A$5:$A$290,A131,Journal!$E$5:$E$290)</f>
        <v>2000</v>
      </c>
      <c r="E131" s="17" t="n">
        <f aca="false">SUMIF(Journal!$A$5:$A$290,A131,Journal!$F$5:$F$290)</f>
        <v>2000</v>
      </c>
    </row>
    <row r="132" customFormat="false" ht="24.75" hidden="false" customHeight="true" outlineLevel="0" collapsed="false">
      <c r="A132" s="10" t="s">
        <v>204</v>
      </c>
      <c r="B132" s="16" t="n">
        <v>46356</v>
      </c>
      <c r="C132" s="10" t="s">
        <v>205</v>
      </c>
      <c r="D132" s="17" t="n">
        <f aca="false">SUMIF(Journal!$A$5:$A$290,A132,Journal!$E$5:$E$290)</f>
        <v>500</v>
      </c>
      <c r="E132" s="17" t="n">
        <f aca="false">SUMIF(Journal!$A$5:$A$290,A132,Journal!$F$5:$F$290)</f>
        <v>500</v>
      </c>
    </row>
    <row r="133" customFormat="false" ht="24.75" hidden="false" customHeight="true" outlineLevel="0" collapsed="false">
      <c r="A133" s="10" t="s">
        <v>206</v>
      </c>
      <c r="B133" s="16" t="n">
        <v>46356</v>
      </c>
      <c r="C133" s="10" t="s">
        <v>207</v>
      </c>
      <c r="D133" s="17" t="n">
        <f aca="false">SUMIF(Journal!$A$5:$A$290,A133,Journal!$E$5:$E$290)</f>
        <v>1000</v>
      </c>
      <c r="E133" s="17" t="n">
        <f aca="false">SUMIF(Journal!$A$5:$A$290,A133,Journal!$F$5:$F$290)</f>
        <v>1000</v>
      </c>
    </row>
    <row r="134" customFormat="false" ht="24.75" hidden="false" customHeight="true" outlineLevel="0" collapsed="false">
      <c r="A134" s="10" t="s">
        <v>208</v>
      </c>
      <c r="B134" s="16" t="n">
        <v>46356</v>
      </c>
      <c r="C134" s="10" t="s">
        <v>209</v>
      </c>
      <c r="D134" s="17" t="n">
        <f aca="false">SUMIF(Journal!$A$5:$A$290,A134,Journal!$E$5:$E$290)</f>
        <v>2000</v>
      </c>
      <c r="E134" s="17" t="n">
        <f aca="false">SUMIF(Journal!$A$5:$A$290,A134,Journal!$F$5:$F$290)</f>
        <v>2000</v>
      </c>
    </row>
  </sheetData>
  <mergeCells count="2">
    <mergeCell ref="A1:E1"/>
    <mergeCell ref="A2:E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9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453125" defaultRowHeight="15" customHeight="false" zeroHeight="false" outlineLevelRow="0" outlineLevelCol="0"/>
  <cols>
    <col collapsed="false" customWidth="true" hidden="false" outlineLevel="0" max="1" min="1" style="1" width="12"/>
    <col collapsed="false" customWidth="true" hidden="false" outlineLevel="0" max="2" min="2" style="1" width="17"/>
    <col collapsed="false" customWidth="true" hidden="false" outlineLevel="0" max="3" min="3" style="1" width="65"/>
    <col collapsed="false" customWidth="true" hidden="false" outlineLevel="0" max="4" min="4" style="1" width="29"/>
    <col collapsed="false" customWidth="true" hidden="false" outlineLevel="0" max="6" min="5" style="1" width="16"/>
  </cols>
  <sheetData>
    <row r="1" customFormat="false" ht="27.75" hidden="false" customHeight="true" outlineLevel="0" collapsed="false">
      <c r="A1" s="2" t="s">
        <v>210</v>
      </c>
      <c r="B1" s="2"/>
      <c r="C1" s="2"/>
      <c r="D1" s="2"/>
      <c r="E1" s="2"/>
      <c r="F1" s="2"/>
    </row>
    <row r="2" customFormat="false" ht="21.75" hidden="false" customHeight="true" outlineLevel="0" collapsed="false">
      <c r="A2" s="3" t="s">
        <v>1</v>
      </c>
      <c r="B2" s="3"/>
      <c r="C2" s="3"/>
      <c r="D2" s="3"/>
      <c r="E2" s="3"/>
      <c r="F2" s="3"/>
    </row>
    <row r="3" customFormat="false" ht="24.75" hidden="false" customHeight="true" outlineLevel="0" collapsed="false">
      <c r="A3" s="4"/>
      <c r="B3" s="4"/>
      <c r="C3" s="4"/>
      <c r="D3" s="4"/>
      <c r="E3" s="4"/>
      <c r="F3" s="4"/>
    </row>
    <row r="4" customFormat="false" ht="45.75" hidden="false" customHeight="true" outlineLevel="0" collapsed="false">
      <c r="A4" s="5" t="s">
        <v>45</v>
      </c>
      <c r="B4" s="5" t="s">
        <v>46</v>
      </c>
      <c r="C4" s="5" t="s">
        <v>211</v>
      </c>
      <c r="D4" s="5" t="s">
        <v>212</v>
      </c>
      <c r="E4" s="5" t="s">
        <v>213</v>
      </c>
      <c r="F4" s="5" t="s">
        <v>214</v>
      </c>
    </row>
    <row r="5" customFormat="false" ht="24.75" hidden="false" customHeight="true" outlineLevel="0" collapsed="false">
      <c r="A5" s="10" t="s">
        <v>50</v>
      </c>
      <c r="B5" s="16" t="n">
        <v>46327</v>
      </c>
      <c r="C5" s="10" t="s">
        <v>51</v>
      </c>
      <c r="D5" s="10" t="s">
        <v>215</v>
      </c>
      <c r="E5" s="14" t="n">
        <v>120000</v>
      </c>
      <c r="F5" s="14" t="n">
        <v>0</v>
      </c>
    </row>
    <row r="6" customFormat="false" ht="24.75" hidden="false" customHeight="true" outlineLevel="0" collapsed="false">
      <c r="A6" s="10" t="s">
        <v>50</v>
      </c>
      <c r="B6" s="16" t="n">
        <v>46327</v>
      </c>
      <c r="C6" s="10" t="s">
        <v>51</v>
      </c>
      <c r="D6" s="10" t="s">
        <v>216</v>
      </c>
      <c r="E6" s="14" t="n">
        <v>0</v>
      </c>
      <c r="F6" s="14" t="n">
        <v>120000</v>
      </c>
    </row>
    <row r="7" customFormat="false" ht="24.75" hidden="false" customHeight="true" outlineLevel="0" collapsed="false">
      <c r="A7" s="10" t="s">
        <v>52</v>
      </c>
      <c r="B7" s="16" t="n">
        <v>46327</v>
      </c>
      <c r="C7" s="10" t="s">
        <v>53</v>
      </c>
      <c r="D7" s="10" t="s">
        <v>215</v>
      </c>
      <c r="E7" s="14" t="n">
        <v>50000</v>
      </c>
      <c r="F7" s="14" t="n">
        <v>0</v>
      </c>
    </row>
    <row r="8" customFormat="false" ht="24.75" hidden="false" customHeight="true" outlineLevel="0" collapsed="false">
      <c r="A8" s="10" t="s">
        <v>52</v>
      </c>
      <c r="B8" s="16" t="n">
        <v>46327</v>
      </c>
      <c r="C8" s="10" t="s">
        <v>53</v>
      </c>
      <c r="D8" s="10" t="s">
        <v>217</v>
      </c>
      <c r="E8" s="14" t="n">
        <v>0</v>
      </c>
      <c r="F8" s="14" t="n">
        <v>50000</v>
      </c>
    </row>
    <row r="9" customFormat="false" ht="24.75" hidden="false" customHeight="true" outlineLevel="0" collapsed="false">
      <c r="A9" s="10" t="s">
        <v>54</v>
      </c>
      <c r="B9" s="16" t="n">
        <v>46327</v>
      </c>
      <c r="C9" s="10" t="s">
        <v>55</v>
      </c>
      <c r="D9" s="10" t="s">
        <v>218</v>
      </c>
      <c r="E9" s="14" t="n">
        <v>30000</v>
      </c>
      <c r="F9" s="14" t="n">
        <v>0</v>
      </c>
    </row>
    <row r="10" customFormat="false" ht="24.75" hidden="false" customHeight="true" outlineLevel="0" collapsed="false">
      <c r="A10" s="10" t="s">
        <v>54</v>
      </c>
      <c r="B10" s="16" t="n">
        <v>46327</v>
      </c>
      <c r="C10" s="10" t="s">
        <v>55</v>
      </c>
      <c r="D10" s="10" t="s">
        <v>215</v>
      </c>
      <c r="E10" s="14" t="n">
        <v>0</v>
      </c>
      <c r="F10" s="14" t="n">
        <v>30000</v>
      </c>
    </row>
    <row r="11" customFormat="false" ht="24.75" hidden="false" customHeight="true" outlineLevel="0" collapsed="false">
      <c r="A11" s="10" t="s">
        <v>56</v>
      </c>
      <c r="B11" s="16" t="n">
        <v>46327</v>
      </c>
      <c r="C11" s="10" t="s">
        <v>57</v>
      </c>
      <c r="D11" s="10" t="s">
        <v>57</v>
      </c>
      <c r="E11" s="14" t="n">
        <v>55000</v>
      </c>
      <c r="F11" s="14" t="n">
        <v>0</v>
      </c>
    </row>
    <row r="12" customFormat="false" ht="24.75" hidden="false" customHeight="true" outlineLevel="0" collapsed="false">
      <c r="A12" s="10" t="s">
        <v>56</v>
      </c>
      <c r="B12" s="16" t="n">
        <v>46327</v>
      </c>
      <c r="C12" s="10" t="s">
        <v>57</v>
      </c>
      <c r="D12" s="10" t="s">
        <v>215</v>
      </c>
      <c r="E12" s="14" t="n">
        <v>0</v>
      </c>
      <c r="F12" s="14" t="n">
        <v>55000</v>
      </c>
    </row>
    <row r="13" customFormat="false" ht="24.75" hidden="false" customHeight="true" outlineLevel="0" collapsed="false">
      <c r="A13" s="10" t="s">
        <v>58</v>
      </c>
      <c r="B13" s="16" t="n">
        <v>46327</v>
      </c>
      <c r="C13" s="10" t="s">
        <v>59</v>
      </c>
      <c r="D13" s="10" t="s">
        <v>59</v>
      </c>
      <c r="E13" s="14" t="n">
        <v>25000</v>
      </c>
      <c r="F13" s="14" t="n">
        <v>0</v>
      </c>
    </row>
    <row r="14" customFormat="false" ht="24.75" hidden="false" customHeight="true" outlineLevel="0" collapsed="false">
      <c r="A14" s="10" t="s">
        <v>58</v>
      </c>
      <c r="B14" s="16" t="n">
        <v>46327</v>
      </c>
      <c r="C14" s="10" t="s">
        <v>59</v>
      </c>
      <c r="D14" s="10" t="s">
        <v>215</v>
      </c>
      <c r="E14" s="14" t="n">
        <v>0</v>
      </c>
      <c r="F14" s="14" t="n">
        <v>25000</v>
      </c>
    </row>
    <row r="15" customFormat="false" ht="24.75" hidden="false" customHeight="true" outlineLevel="0" collapsed="false">
      <c r="A15" s="10" t="s">
        <v>60</v>
      </c>
      <c r="B15" s="16" t="n">
        <v>46327</v>
      </c>
      <c r="C15" s="10" t="s">
        <v>61</v>
      </c>
      <c r="D15" s="10" t="s">
        <v>219</v>
      </c>
      <c r="E15" s="14" t="n">
        <v>12000</v>
      </c>
      <c r="F15" s="14" t="n">
        <v>0</v>
      </c>
    </row>
    <row r="16" customFormat="false" ht="24.75" hidden="false" customHeight="true" outlineLevel="0" collapsed="false">
      <c r="A16" s="10" t="s">
        <v>60</v>
      </c>
      <c r="B16" s="16" t="n">
        <v>46327</v>
      </c>
      <c r="C16" s="10" t="s">
        <v>61</v>
      </c>
      <c r="D16" s="10" t="s">
        <v>215</v>
      </c>
      <c r="E16" s="14" t="n">
        <v>0</v>
      </c>
      <c r="F16" s="14" t="n">
        <v>12000</v>
      </c>
    </row>
    <row r="17" customFormat="false" ht="24.75" hidden="false" customHeight="true" outlineLevel="0" collapsed="false">
      <c r="A17" s="10" t="s">
        <v>62</v>
      </c>
      <c r="B17" s="16" t="n">
        <v>46327</v>
      </c>
      <c r="C17" s="10" t="s">
        <v>63</v>
      </c>
      <c r="D17" s="10" t="s">
        <v>220</v>
      </c>
      <c r="E17" s="14" t="n">
        <v>8000</v>
      </c>
      <c r="F17" s="14" t="n">
        <v>0</v>
      </c>
    </row>
    <row r="18" customFormat="false" ht="24.75" hidden="false" customHeight="true" outlineLevel="0" collapsed="false">
      <c r="A18" s="10" t="s">
        <v>62</v>
      </c>
      <c r="B18" s="16" t="n">
        <v>46327</v>
      </c>
      <c r="C18" s="10" t="s">
        <v>63</v>
      </c>
      <c r="D18" s="10" t="s">
        <v>215</v>
      </c>
      <c r="E18" s="14" t="n">
        <v>0</v>
      </c>
      <c r="F18" s="14" t="n">
        <v>8000</v>
      </c>
    </row>
    <row r="19" customFormat="false" ht="24.75" hidden="false" customHeight="true" outlineLevel="0" collapsed="false">
      <c r="A19" s="10" t="s">
        <v>64</v>
      </c>
      <c r="B19" s="16" t="n">
        <v>46327</v>
      </c>
      <c r="C19" s="10" t="s">
        <v>65</v>
      </c>
      <c r="D19" s="10" t="s">
        <v>57</v>
      </c>
      <c r="E19" s="14" t="n">
        <v>5000</v>
      </c>
      <c r="F19" s="14" t="n">
        <v>0</v>
      </c>
    </row>
    <row r="20" customFormat="false" ht="24.75" hidden="false" customHeight="true" outlineLevel="0" collapsed="false">
      <c r="A20" s="10" t="s">
        <v>64</v>
      </c>
      <c r="B20" s="16" t="n">
        <v>46327</v>
      </c>
      <c r="C20" s="10" t="s">
        <v>65</v>
      </c>
      <c r="D20" s="10" t="s">
        <v>215</v>
      </c>
      <c r="E20" s="14" t="n">
        <v>0</v>
      </c>
      <c r="F20" s="14" t="n">
        <v>5000</v>
      </c>
    </row>
    <row r="21" customFormat="false" ht="24.75" hidden="false" customHeight="true" outlineLevel="0" collapsed="false">
      <c r="A21" s="10" t="s">
        <v>66</v>
      </c>
      <c r="B21" s="16" t="n">
        <v>46327</v>
      </c>
      <c r="C21" s="10" t="s">
        <v>67</v>
      </c>
      <c r="D21" s="10" t="s">
        <v>221</v>
      </c>
      <c r="E21" s="14" t="n">
        <v>30000</v>
      </c>
      <c r="F21" s="14" t="n">
        <v>0</v>
      </c>
    </row>
    <row r="22" customFormat="false" ht="24.75" hidden="false" customHeight="true" outlineLevel="0" collapsed="false">
      <c r="A22" s="10" t="s">
        <v>66</v>
      </c>
      <c r="B22" s="16" t="n">
        <v>46327</v>
      </c>
      <c r="C22" s="10" t="s">
        <v>67</v>
      </c>
      <c r="D22" s="10" t="s">
        <v>215</v>
      </c>
      <c r="E22" s="14" t="n">
        <v>0</v>
      </c>
      <c r="F22" s="14" t="n">
        <v>30000</v>
      </c>
    </row>
    <row r="23" customFormat="false" ht="24.75" hidden="false" customHeight="true" outlineLevel="0" collapsed="false">
      <c r="A23" s="10" t="s">
        <v>68</v>
      </c>
      <c r="B23" s="16" t="n">
        <v>46327</v>
      </c>
      <c r="C23" s="10" t="s">
        <v>69</v>
      </c>
      <c r="D23" s="10" t="s">
        <v>222</v>
      </c>
      <c r="E23" s="14" t="n">
        <v>5000</v>
      </c>
      <c r="F23" s="14" t="n">
        <v>0</v>
      </c>
    </row>
    <row r="24" customFormat="false" ht="24.75" hidden="false" customHeight="true" outlineLevel="0" collapsed="false">
      <c r="A24" s="10" t="s">
        <v>68</v>
      </c>
      <c r="B24" s="16" t="n">
        <v>46327</v>
      </c>
      <c r="C24" s="10" t="s">
        <v>69</v>
      </c>
      <c r="D24" s="10" t="s">
        <v>57</v>
      </c>
      <c r="E24" s="14" t="n">
        <v>0</v>
      </c>
      <c r="F24" s="14" t="n">
        <v>5000</v>
      </c>
    </row>
    <row r="25" customFormat="false" ht="24.75" hidden="false" customHeight="true" outlineLevel="0" collapsed="false">
      <c r="A25" s="10" t="s">
        <v>70</v>
      </c>
      <c r="B25" s="16" t="n">
        <v>46327</v>
      </c>
      <c r="C25" s="10" t="s">
        <v>71</v>
      </c>
      <c r="D25" s="10" t="s">
        <v>223</v>
      </c>
      <c r="E25" s="14" t="n">
        <v>3516</v>
      </c>
      <c r="F25" s="14" t="n">
        <v>0</v>
      </c>
    </row>
    <row r="26" customFormat="false" ht="24.75" hidden="false" customHeight="true" outlineLevel="0" collapsed="false">
      <c r="A26" s="10" t="s">
        <v>70</v>
      </c>
      <c r="B26" s="16" t="n">
        <v>46327</v>
      </c>
      <c r="C26" s="10" t="s">
        <v>71</v>
      </c>
      <c r="D26" s="10" t="s">
        <v>224</v>
      </c>
      <c r="E26" s="14" t="n">
        <v>879</v>
      </c>
      <c r="F26" s="14" t="n">
        <v>0</v>
      </c>
    </row>
    <row r="27" customFormat="false" ht="24.75" hidden="false" customHeight="true" outlineLevel="0" collapsed="false">
      <c r="A27" s="10" t="s">
        <v>70</v>
      </c>
      <c r="B27" s="16" t="n">
        <v>46327</v>
      </c>
      <c r="C27" s="10" t="s">
        <v>71</v>
      </c>
      <c r="D27" s="10" t="s">
        <v>225</v>
      </c>
      <c r="E27" s="14" t="n">
        <v>0</v>
      </c>
      <c r="F27" s="14" t="n">
        <v>4395</v>
      </c>
    </row>
    <row r="28" customFormat="false" ht="24.75" hidden="false" customHeight="true" outlineLevel="0" collapsed="false">
      <c r="A28" s="10" t="s">
        <v>72</v>
      </c>
      <c r="B28" s="16" t="n">
        <v>46327</v>
      </c>
      <c r="C28" s="10" t="s">
        <v>73</v>
      </c>
      <c r="D28" s="10" t="s">
        <v>226</v>
      </c>
      <c r="E28" s="14" t="n">
        <v>45</v>
      </c>
      <c r="F28" s="14" t="n">
        <v>0</v>
      </c>
    </row>
    <row r="29" customFormat="false" ht="24.75" hidden="false" customHeight="true" outlineLevel="0" collapsed="false">
      <c r="A29" s="10" t="s">
        <v>72</v>
      </c>
      <c r="B29" s="16" t="n">
        <v>46327</v>
      </c>
      <c r="C29" s="10" t="s">
        <v>73</v>
      </c>
      <c r="D29" s="10" t="s">
        <v>223</v>
      </c>
      <c r="E29" s="14" t="n">
        <v>0</v>
      </c>
      <c r="F29" s="14" t="n">
        <v>45</v>
      </c>
    </row>
    <row r="30" customFormat="false" ht="24.75" hidden="false" customHeight="true" outlineLevel="0" collapsed="false">
      <c r="A30" s="10" t="s">
        <v>74</v>
      </c>
      <c r="B30" s="16" t="n">
        <v>46327</v>
      </c>
      <c r="C30" s="10" t="s">
        <v>75</v>
      </c>
      <c r="D30" s="10" t="s">
        <v>227</v>
      </c>
      <c r="E30" s="14" t="n">
        <v>1860</v>
      </c>
      <c r="F30" s="14" t="n">
        <v>0</v>
      </c>
    </row>
    <row r="31" customFormat="false" ht="24.75" hidden="false" customHeight="true" outlineLevel="0" collapsed="false">
      <c r="A31" s="10" t="s">
        <v>74</v>
      </c>
      <c r="B31" s="16" t="n">
        <v>46327</v>
      </c>
      <c r="C31" s="10" t="s">
        <v>75</v>
      </c>
      <c r="D31" s="10" t="s">
        <v>219</v>
      </c>
      <c r="E31" s="14" t="n">
        <v>0</v>
      </c>
      <c r="F31" s="14" t="n">
        <v>1860</v>
      </c>
    </row>
    <row r="32" customFormat="false" ht="24.75" hidden="false" customHeight="true" outlineLevel="0" collapsed="false">
      <c r="A32" s="10" t="s">
        <v>76</v>
      </c>
      <c r="B32" s="16" t="n">
        <v>46327</v>
      </c>
      <c r="C32" s="10" t="s">
        <v>77</v>
      </c>
      <c r="D32" s="10" t="s">
        <v>215</v>
      </c>
      <c r="E32" s="14" t="n">
        <v>3000</v>
      </c>
      <c r="F32" s="14" t="n">
        <v>0</v>
      </c>
    </row>
    <row r="33" customFormat="false" ht="24.75" hidden="false" customHeight="true" outlineLevel="0" collapsed="false">
      <c r="A33" s="10" t="s">
        <v>76</v>
      </c>
      <c r="B33" s="16" t="n">
        <v>46327</v>
      </c>
      <c r="C33" s="10" t="s">
        <v>77</v>
      </c>
      <c r="D33" s="10" t="s">
        <v>223</v>
      </c>
      <c r="E33" s="14" t="n">
        <v>0</v>
      </c>
      <c r="F33" s="14" t="n">
        <v>3000</v>
      </c>
    </row>
    <row r="34" customFormat="false" ht="24.75" hidden="false" customHeight="true" outlineLevel="0" collapsed="false">
      <c r="A34" s="10" t="s">
        <v>78</v>
      </c>
      <c r="B34" s="16" t="n">
        <v>46328</v>
      </c>
      <c r="C34" s="10" t="s">
        <v>79</v>
      </c>
      <c r="D34" s="10" t="s">
        <v>219</v>
      </c>
      <c r="E34" s="14" t="n">
        <v>50440</v>
      </c>
      <c r="F34" s="14" t="n">
        <v>0</v>
      </c>
    </row>
    <row r="35" customFormat="false" ht="24.75" hidden="false" customHeight="true" outlineLevel="0" collapsed="false">
      <c r="A35" s="10" t="s">
        <v>78</v>
      </c>
      <c r="B35" s="16" t="n">
        <v>46328</v>
      </c>
      <c r="C35" s="10" t="s">
        <v>79</v>
      </c>
      <c r="D35" s="10" t="s">
        <v>228</v>
      </c>
      <c r="E35" s="14" t="n">
        <v>0</v>
      </c>
      <c r="F35" s="14" t="n">
        <v>50440</v>
      </c>
    </row>
    <row r="36" customFormat="false" ht="24.75" hidden="false" customHeight="true" outlineLevel="0" collapsed="false">
      <c r="A36" s="10" t="s">
        <v>80</v>
      </c>
      <c r="B36" s="16" t="n">
        <v>46328</v>
      </c>
      <c r="C36" s="10" t="s">
        <v>71</v>
      </c>
      <c r="D36" s="10" t="s">
        <v>223</v>
      </c>
      <c r="E36" s="14" t="n">
        <v>3516</v>
      </c>
      <c r="F36" s="14" t="n">
        <v>0</v>
      </c>
    </row>
    <row r="37" customFormat="false" ht="24.75" hidden="false" customHeight="true" outlineLevel="0" collapsed="false">
      <c r="A37" s="10" t="s">
        <v>80</v>
      </c>
      <c r="B37" s="16" t="n">
        <v>46328</v>
      </c>
      <c r="C37" s="10" t="s">
        <v>71</v>
      </c>
      <c r="D37" s="10" t="s">
        <v>224</v>
      </c>
      <c r="E37" s="14" t="n">
        <v>879</v>
      </c>
      <c r="F37" s="14" t="n">
        <v>0</v>
      </c>
    </row>
    <row r="38" customFormat="false" ht="24.75" hidden="false" customHeight="true" outlineLevel="0" collapsed="false">
      <c r="A38" s="10" t="s">
        <v>80</v>
      </c>
      <c r="B38" s="16" t="n">
        <v>46328</v>
      </c>
      <c r="C38" s="10" t="s">
        <v>71</v>
      </c>
      <c r="D38" s="10" t="s">
        <v>225</v>
      </c>
      <c r="E38" s="14" t="n">
        <v>0</v>
      </c>
      <c r="F38" s="14" t="n">
        <v>4395</v>
      </c>
    </row>
    <row r="39" customFormat="false" ht="24.75" hidden="false" customHeight="true" outlineLevel="0" collapsed="false">
      <c r="A39" s="10" t="s">
        <v>81</v>
      </c>
      <c r="B39" s="16" t="n">
        <v>46328</v>
      </c>
      <c r="C39" s="10" t="s">
        <v>73</v>
      </c>
      <c r="D39" s="10" t="s">
        <v>226</v>
      </c>
      <c r="E39" s="14" t="n">
        <v>45</v>
      </c>
      <c r="F39" s="14" t="n">
        <v>0</v>
      </c>
    </row>
    <row r="40" customFormat="false" ht="24.75" hidden="false" customHeight="true" outlineLevel="0" collapsed="false">
      <c r="A40" s="10" t="s">
        <v>81</v>
      </c>
      <c r="B40" s="16" t="n">
        <v>46328</v>
      </c>
      <c r="C40" s="10" t="s">
        <v>73</v>
      </c>
      <c r="D40" s="10" t="s">
        <v>223</v>
      </c>
      <c r="E40" s="14" t="n">
        <v>0</v>
      </c>
      <c r="F40" s="14" t="n">
        <v>45</v>
      </c>
    </row>
    <row r="41" customFormat="false" ht="24.75" hidden="false" customHeight="true" outlineLevel="0" collapsed="false">
      <c r="A41" s="10" t="s">
        <v>82</v>
      </c>
      <c r="B41" s="16" t="n">
        <v>46328</v>
      </c>
      <c r="C41" s="10" t="s">
        <v>75</v>
      </c>
      <c r="D41" s="10" t="s">
        <v>227</v>
      </c>
      <c r="E41" s="14" t="n">
        <v>1860</v>
      </c>
      <c r="F41" s="14" t="n">
        <v>0</v>
      </c>
    </row>
    <row r="42" customFormat="false" ht="24.75" hidden="false" customHeight="true" outlineLevel="0" collapsed="false">
      <c r="A42" s="10" t="s">
        <v>82</v>
      </c>
      <c r="B42" s="16" t="n">
        <v>46328</v>
      </c>
      <c r="C42" s="10" t="s">
        <v>75</v>
      </c>
      <c r="D42" s="10" t="s">
        <v>219</v>
      </c>
      <c r="E42" s="14" t="n">
        <v>0</v>
      </c>
      <c r="F42" s="14" t="n">
        <v>1860</v>
      </c>
    </row>
    <row r="43" customFormat="false" ht="24.75" hidden="false" customHeight="true" outlineLevel="0" collapsed="false">
      <c r="A43" s="10" t="s">
        <v>83</v>
      </c>
      <c r="B43" s="16" t="n">
        <v>46328</v>
      </c>
      <c r="C43" s="10" t="s">
        <v>77</v>
      </c>
      <c r="D43" s="10" t="s">
        <v>215</v>
      </c>
      <c r="E43" s="14" t="n">
        <v>3000</v>
      </c>
      <c r="F43" s="14" t="n">
        <v>0</v>
      </c>
    </row>
    <row r="44" customFormat="false" ht="24.75" hidden="false" customHeight="true" outlineLevel="0" collapsed="false">
      <c r="A44" s="10" t="s">
        <v>83</v>
      </c>
      <c r="B44" s="16" t="n">
        <v>46328</v>
      </c>
      <c r="C44" s="10" t="s">
        <v>77</v>
      </c>
      <c r="D44" s="10" t="s">
        <v>223</v>
      </c>
      <c r="E44" s="14" t="n">
        <v>0</v>
      </c>
      <c r="F44" s="14" t="n">
        <v>3000</v>
      </c>
    </row>
    <row r="45" customFormat="false" ht="24.75" hidden="false" customHeight="true" outlineLevel="0" collapsed="false">
      <c r="A45" s="10" t="s">
        <v>84</v>
      </c>
      <c r="B45" s="16" t="n">
        <v>46329</v>
      </c>
      <c r="C45" s="10" t="s">
        <v>85</v>
      </c>
      <c r="D45" s="10" t="s">
        <v>228</v>
      </c>
      <c r="E45" s="14" t="n">
        <v>2080</v>
      </c>
      <c r="F45" s="14" t="n">
        <v>0</v>
      </c>
    </row>
    <row r="46" customFormat="false" ht="24.75" hidden="false" customHeight="true" outlineLevel="0" collapsed="false">
      <c r="A46" s="10" t="s">
        <v>84</v>
      </c>
      <c r="B46" s="16" t="n">
        <v>46329</v>
      </c>
      <c r="C46" s="10" t="s">
        <v>85</v>
      </c>
      <c r="D46" s="10" t="s">
        <v>219</v>
      </c>
      <c r="E46" s="14" t="n">
        <v>0</v>
      </c>
      <c r="F46" s="14" t="n">
        <v>2080</v>
      </c>
    </row>
    <row r="47" customFormat="false" ht="24.75" hidden="false" customHeight="true" outlineLevel="0" collapsed="false">
      <c r="A47" s="10" t="s">
        <v>86</v>
      </c>
      <c r="B47" s="16" t="n">
        <v>46329</v>
      </c>
      <c r="C47" s="10" t="s">
        <v>71</v>
      </c>
      <c r="D47" s="10" t="s">
        <v>223</v>
      </c>
      <c r="E47" s="14" t="n">
        <v>3516</v>
      </c>
      <c r="F47" s="14" t="n">
        <v>0</v>
      </c>
    </row>
    <row r="48" customFormat="false" ht="24.75" hidden="false" customHeight="true" outlineLevel="0" collapsed="false">
      <c r="A48" s="10" t="s">
        <v>86</v>
      </c>
      <c r="B48" s="16" t="n">
        <v>46329</v>
      </c>
      <c r="C48" s="10" t="s">
        <v>71</v>
      </c>
      <c r="D48" s="10" t="s">
        <v>224</v>
      </c>
      <c r="E48" s="14" t="n">
        <v>879</v>
      </c>
      <c r="F48" s="14" t="n">
        <v>0</v>
      </c>
    </row>
    <row r="49" customFormat="false" ht="24.75" hidden="false" customHeight="true" outlineLevel="0" collapsed="false">
      <c r="A49" s="10" t="s">
        <v>86</v>
      </c>
      <c r="B49" s="16" t="n">
        <v>46329</v>
      </c>
      <c r="C49" s="10" t="s">
        <v>71</v>
      </c>
      <c r="D49" s="10" t="s">
        <v>225</v>
      </c>
      <c r="E49" s="14" t="n">
        <v>0</v>
      </c>
      <c r="F49" s="14" t="n">
        <v>4395</v>
      </c>
    </row>
    <row r="50" customFormat="false" ht="24.75" hidden="false" customHeight="true" outlineLevel="0" collapsed="false">
      <c r="A50" s="10" t="s">
        <v>87</v>
      </c>
      <c r="B50" s="16" t="n">
        <v>46329</v>
      </c>
      <c r="C50" s="10" t="s">
        <v>73</v>
      </c>
      <c r="D50" s="10" t="s">
        <v>226</v>
      </c>
      <c r="E50" s="14" t="n">
        <v>45</v>
      </c>
      <c r="F50" s="14" t="n">
        <v>0</v>
      </c>
    </row>
    <row r="51" customFormat="false" ht="24.75" hidden="false" customHeight="true" outlineLevel="0" collapsed="false">
      <c r="A51" s="10" t="s">
        <v>87</v>
      </c>
      <c r="B51" s="16" t="n">
        <v>46329</v>
      </c>
      <c r="C51" s="10" t="s">
        <v>73</v>
      </c>
      <c r="D51" s="10" t="s">
        <v>223</v>
      </c>
      <c r="E51" s="14" t="n">
        <v>0</v>
      </c>
      <c r="F51" s="14" t="n">
        <v>45</v>
      </c>
    </row>
    <row r="52" customFormat="false" ht="24.75" hidden="false" customHeight="true" outlineLevel="0" collapsed="false">
      <c r="A52" s="10" t="s">
        <v>88</v>
      </c>
      <c r="B52" s="16" t="n">
        <v>46329</v>
      </c>
      <c r="C52" s="10" t="s">
        <v>75</v>
      </c>
      <c r="D52" s="10" t="s">
        <v>227</v>
      </c>
      <c r="E52" s="14" t="n">
        <v>1860</v>
      </c>
      <c r="F52" s="14" t="n">
        <v>0</v>
      </c>
    </row>
    <row r="53" customFormat="false" ht="24.75" hidden="false" customHeight="true" outlineLevel="0" collapsed="false">
      <c r="A53" s="10" t="s">
        <v>88</v>
      </c>
      <c r="B53" s="16" t="n">
        <v>46329</v>
      </c>
      <c r="C53" s="10" t="s">
        <v>75</v>
      </c>
      <c r="D53" s="10" t="s">
        <v>219</v>
      </c>
      <c r="E53" s="14" t="n">
        <v>0</v>
      </c>
      <c r="F53" s="14" t="n">
        <v>1860</v>
      </c>
    </row>
    <row r="54" customFormat="false" ht="24.75" hidden="false" customHeight="true" outlineLevel="0" collapsed="false">
      <c r="A54" s="10" t="s">
        <v>89</v>
      </c>
      <c r="B54" s="16" t="n">
        <v>46329</v>
      </c>
      <c r="C54" s="10" t="s">
        <v>77</v>
      </c>
      <c r="D54" s="10" t="s">
        <v>215</v>
      </c>
      <c r="E54" s="14" t="n">
        <v>3000</v>
      </c>
      <c r="F54" s="14" t="n">
        <v>0</v>
      </c>
    </row>
    <row r="55" customFormat="false" ht="24.75" hidden="false" customHeight="true" outlineLevel="0" collapsed="false">
      <c r="A55" s="10" t="s">
        <v>89</v>
      </c>
      <c r="B55" s="16" t="n">
        <v>46329</v>
      </c>
      <c r="C55" s="10" t="s">
        <v>77</v>
      </c>
      <c r="D55" s="10" t="s">
        <v>223</v>
      </c>
      <c r="E55" s="14" t="n">
        <v>0</v>
      </c>
      <c r="F55" s="14" t="n">
        <v>3000</v>
      </c>
    </row>
    <row r="56" customFormat="false" ht="24.75" hidden="false" customHeight="true" outlineLevel="0" collapsed="false">
      <c r="A56" s="10" t="s">
        <v>90</v>
      </c>
      <c r="B56" s="16" t="n">
        <v>46330</v>
      </c>
      <c r="C56" s="10" t="s">
        <v>71</v>
      </c>
      <c r="D56" s="10" t="s">
        <v>223</v>
      </c>
      <c r="E56" s="14" t="n">
        <v>3516</v>
      </c>
      <c r="F56" s="14" t="n">
        <v>0</v>
      </c>
    </row>
    <row r="57" customFormat="false" ht="24.75" hidden="false" customHeight="true" outlineLevel="0" collapsed="false">
      <c r="A57" s="10" t="s">
        <v>90</v>
      </c>
      <c r="B57" s="16" t="n">
        <v>46330</v>
      </c>
      <c r="C57" s="10" t="s">
        <v>71</v>
      </c>
      <c r="D57" s="10" t="s">
        <v>224</v>
      </c>
      <c r="E57" s="14" t="n">
        <v>879</v>
      </c>
      <c r="F57" s="14" t="n">
        <v>0</v>
      </c>
    </row>
    <row r="58" customFormat="false" ht="24.75" hidden="false" customHeight="true" outlineLevel="0" collapsed="false">
      <c r="A58" s="10" t="s">
        <v>90</v>
      </c>
      <c r="B58" s="16" t="n">
        <v>46330</v>
      </c>
      <c r="C58" s="10" t="s">
        <v>71</v>
      </c>
      <c r="D58" s="10" t="s">
        <v>225</v>
      </c>
      <c r="E58" s="14" t="n">
        <v>0</v>
      </c>
      <c r="F58" s="14" t="n">
        <v>4395</v>
      </c>
    </row>
    <row r="59" customFormat="false" ht="24.75" hidden="false" customHeight="true" outlineLevel="0" collapsed="false">
      <c r="A59" s="10" t="s">
        <v>91</v>
      </c>
      <c r="B59" s="16" t="n">
        <v>46330</v>
      </c>
      <c r="C59" s="10" t="s">
        <v>73</v>
      </c>
      <c r="D59" s="10" t="s">
        <v>226</v>
      </c>
      <c r="E59" s="14" t="n">
        <v>45</v>
      </c>
      <c r="F59" s="14" t="n">
        <v>0</v>
      </c>
    </row>
    <row r="60" customFormat="false" ht="24.75" hidden="false" customHeight="true" outlineLevel="0" collapsed="false">
      <c r="A60" s="10" t="s">
        <v>91</v>
      </c>
      <c r="B60" s="16" t="n">
        <v>46330</v>
      </c>
      <c r="C60" s="10" t="s">
        <v>73</v>
      </c>
      <c r="D60" s="10" t="s">
        <v>223</v>
      </c>
      <c r="E60" s="14" t="n">
        <v>0</v>
      </c>
      <c r="F60" s="14" t="n">
        <v>45</v>
      </c>
    </row>
    <row r="61" customFormat="false" ht="24.75" hidden="false" customHeight="true" outlineLevel="0" collapsed="false">
      <c r="A61" s="10" t="s">
        <v>92</v>
      </c>
      <c r="B61" s="16" t="n">
        <v>46330</v>
      </c>
      <c r="C61" s="10" t="s">
        <v>75</v>
      </c>
      <c r="D61" s="10" t="s">
        <v>227</v>
      </c>
      <c r="E61" s="14" t="n">
        <v>1860</v>
      </c>
      <c r="F61" s="14" t="n">
        <v>0</v>
      </c>
    </row>
    <row r="62" customFormat="false" ht="24.75" hidden="false" customHeight="true" outlineLevel="0" collapsed="false">
      <c r="A62" s="10" t="s">
        <v>92</v>
      </c>
      <c r="B62" s="16" t="n">
        <v>46330</v>
      </c>
      <c r="C62" s="10" t="s">
        <v>75</v>
      </c>
      <c r="D62" s="10" t="s">
        <v>219</v>
      </c>
      <c r="E62" s="14" t="n">
        <v>0</v>
      </c>
      <c r="F62" s="14" t="n">
        <v>1860</v>
      </c>
    </row>
    <row r="63" customFormat="false" ht="24.75" hidden="false" customHeight="true" outlineLevel="0" collapsed="false">
      <c r="A63" s="10" t="s">
        <v>93</v>
      </c>
      <c r="B63" s="16" t="n">
        <v>46330</v>
      </c>
      <c r="C63" s="10" t="s">
        <v>77</v>
      </c>
      <c r="D63" s="10" t="s">
        <v>215</v>
      </c>
      <c r="E63" s="14" t="n">
        <v>3000</v>
      </c>
      <c r="F63" s="14" t="n">
        <v>0</v>
      </c>
    </row>
    <row r="64" customFormat="false" ht="24.75" hidden="false" customHeight="true" outlineLevel="0" collapsed="false">
      <c r="A64" s="10" t="s">
        <v>93</v>
      </c>
      <c r="B64" s="16" t="n">
        <v>46330</v>
      </c>
      <c r="C64" s="10" t="s">
        <v>77</v>
      </c>
      <c r="D64" s="10" t="s">
        <v>223</v>
      </c>
      <c r="E64" s="14" t="n">
        <v>0</v>
      </c>
      <c r="F64" s="14" t="n">
        <v>3000</v>
      </c>
    </row>
    <row r="65" customFormat="false" ht="24.75" hidden="false" customHeight="true" outlineLevel="0" collapsed="false">
      <c r="A65" s="10" t="s">
        <v>94</v>
      </c>
      <c r="B65" s="16" t="n">
        <v>46331</v>
      </c>
      <c r="C65" s="10" t="s">
        <v>71</v>
      </c>
      <c r="D65" s="10" t="s">
        <v>223</v>
      </c>
      <c r="E65" s="14" t="n">
        <v>3516</v>
      </c>
      <c r="F65" s="14" t="n">
        <v>0</v>
      </c>
    </row>
    <row r="66" customFormat="false" ht="24.75" hidden="false" customHeight="true" outlineLevel="0" collapsed="false">
      <c r="A66" s="10" t="s">
        <v>94</v>
      </c>
      <c r="B66" s="16" t="n">
        <v>46331</v>
      </c>
      <c r="C66" s="10" t="s">
        <v>71</v>
      </c>
      <c r="D66" s="10" t="s">
        <v>224</v>
      </c>
      <c r="E66" s="14" t="n">
        <v>879</v>
      </c>
      <c r="F66" s="14" t="n">
        <v>0</v>
      </c>
    </row>
    <row r="67" customFormat="false" ht="24.75" hidden="false" customHeight="true" outlineLevel="0" collapsed="false">
      <c r="A67" s="10" t="s">
        <v>94</v>
      </c>
      <c r="B67" s="16" t="n">
        <v>46331</v>
      </c>
      <c r="C67" s="10" t="s">
        <v>71</v>
      </c>
      <c r="D67" s="10" t="s">
        <v>225</v>
      </c>
      <c r="E67" s="14" t="n">
        <v>0</v>
      </c>
      <c r="F67" s="14" t="n">
        <v>4395</v>
      </c>
    </row>
    <row r="68" customFormat="false" ht="24.75" hidden="false" customHeight="true" outlineLevel="0" collapsed="false">
      <c r="A68" s="10" t="s">
        <v>95</v>
      </c>
      <c r="B68" s="16" t="n">
        <v>46331</v>
      </c>
      <c r="C68" s="10" t="s">
        <v>73</v>
      </c>
      <c r="D68" s="10" t="s">
        <v>226</v>
      </c>
      <c r="E68" s="14" t="n">
        <v>45</v>
      </c>
      <c r="F68" s="14" t="n">
        <v>0</v>
      </c>
    </row>
    <row r="69" customFormat="false" ht="24.75" hidden="false" customHeight="true" outlineLevel="0" collapsed="false">
      <c r="A69" s="10" t="s">
        <v>95</v>
      </c>
      <c r="B69" s="16" t="n">
        <v>46331</v>
      </c>
      <c r="C69" s="10" t="s">
        <v>73</v>
      </c>
      <c r="D69" s="10" t="s">
        <v>223</v>
      </c>
      <c r="E69" s="14" t="n">
        <v>0</v>
      </c>
      <c r="F69" s="14" t="n">
        <v>45</v>
      </c>
    </row>
    <row r="70" customFormat="false" ht="24.75" hidden="false" customHeight="true" outlineLevel="0" collapsed="false">
      <c r="A70" s="10" t="s">
        <v>96</v>
      </c>
      <c r="B70" s="16" t="n">
        <v>46331</v>
      </c>
      <c r="C70" s="10" t="s">
        <v>75</v>
      </c>
      <c r="D70" s="10" t="s">
        <v>227</v>
      </c>
      <c r="E70" s="14" t="n">
        <v>1860</v>
      </c>
      <c r="F70" s="14" t="n">
        <v>0</v>
      </c>
    </row>
    <row r="71" customFormat="false" ht="24.75" hidden="false" customHeight="true" outlineLevel="0" collapsed="false">
      <c r="A71" s="10" t="s">
        <v>96</v>
      </c>
      <c r="B71" s="16" t="n">
        <v>46331</v>
      </c>
      <c r="C71" s="10" t="s">
        <v>75</v>
      </c>
      <c r="D71" s="10" t="s">
        <v>219</v>
      </c>
      <c r="E71" s="14" t="n">
        <v>0</v>
      </c>
      <c r="F71" s="14" t="n">
        <v>1860</v>
      </c>
    </row>
    <row r="72" customFormat="false" ht="24.75" hidden="false" customHeight="true" outlineLevel="0" collapsed="false">
      <c r="A72" s="10" t="s">
        <v>97</v>
      </c>
      <c r="B72" s="16" t="n">
        <v>46331</v>
      </c>
      <c r="C72" s="10" t="s">
        <v>77</v>
      </c>
      <c r="D72" s="10" t="s">
        <v>215</v>
      </c>
      <c r="E72" s="14" t="n">
        <v>3000</v>
      </c>
      <c r="F72" s="14" t="n">
        <v>0</v>
      </c>
    </row>
    <row r="73" customFormat="false" ht="24.75" hidden="false" customHeight="true" outlineLevel="0" collapsed="false">
      <c r="A73" s="10" t="s">
        <v>97</v>
      </c>
      <c r="B73" s="16" t="n">
        <v>46331</v>
      </c>
      <c r="C73" s="10" t="s">
        <v>77</v>
      </c>
      <c r="D73" s="10" t="s">
        <v>223</v>
      </c>
      <c r="E73" s="14" t="n">
        <v>0</v>
      </c>
      <c r="F73" s="14" t="n">
        <v>3000</v>
      </c>
    </row>
    <row r="74" customFormat="false" ht="24.75" hidden="false" customHeight="true" outlineLevel="0" collapsed="false">
      <c r="A74" s="10" t="s">
        <v>98</v>
      </c>
      <c r="B74" s="16" t="n">
        <v>46332</v>
      </c>
      <c r="C74" s="10" t="s">
        <v>71</v>
      </c>
      <c r="D74" s="10" t="s">
        <v>223</v>
      </c>
      <c r="E74" s="14" t="n">
        <v>3516</v>
      </c>
      <c r="F74" s="14" t="n">
        <v>0</v>
      </c>
    </row>
    <row r="75" customFormat="false" ht="24.75" hidden="false" customHeight="true" outlineLevel="0" collapsed="false">
      <c r="A75" s="10" t="s">
        <v>98</v>
      </c>
      <c r="B75" s="16" t="n">
        <v>46332</v>
      </c>
      <c r="C75" s="10" t="s">
        <v>71</v>
      </c>
      <c r="D75" s="10" t="s">
        <v>224</v>
      </c>
      <c r="E75" s="14" t="n">
        <v>879</v>
      </c>
      <c r="F75" s="14" t="n">
        <v>0</v>
      </c>
    </row>
    <row r="76" customFormat="false" ht="24.75" hidden="false" customHeight="true" outlineLevel="0" collapsed="false">
      <c r="A76" s="10" t="s">
        <v>98</v>
      </c>
      <c r="B76" s="16" t="n">
        <v>46332</v>
      </c>
      <c r="C76" s="10" t="s">
        <v>71</v>
      </c>
      <c r="D76" s="10" t="s">
        <v>225</v>
      </c>
      <c r="E76" s="14" t="n">
        <v>0</v>
      </c>
      <c r="F76" s="14" t="n">
        <v>4395</v>
      </c>
    </row>
    <row r="77" customFormat="false" ht="24.75" hidden="false" customHeight="true" outlineLevel="0" collapsed="false">
      <c r="A77" s="10" t="s">
        <v>99</v>
      </c>
      <c r="B77" s="16" t="n">
        <v>46332</v>
      </c>
      <c r="C77" s="10" t="s">
        <v>73</v>
      </c>
      <c r="D77" s="10" t="s">
        <v>226</v>
      </c>
      <c r="E77" s="14" t="n">
        <v>45</v>
      </c>
      <c r="F77" s="14" t="n">
        <v>0</v>
      </c>
    </row>
    <row r="78" customFormat="false" ht="24.75" hidden="false" customHeight="true" outlineLevel="0" collapsed="false">
      <c r="A78" s="10" t="s">
        <v>99</v>
      </c>
      <c r="B78" s="16" t="n">
        <v>46332</v>
      </c>
      <c r="C78" s="10" t="s">
        <v>73</v>
      </c>
      <c r="D78" s="10" t="s">
        <v>223</v>
      </c>
      <c r="E78" s="14" t="n">
        <v>0</v>
      </c>
      <c r="F78" s="14" t="n">
        <v>45</v>
      </c>
    </row>
    <row r="79" customFormat="false" ht="24.75" hidden="false" customHeight="true" outlineLevel="0" collapsed="false">
      <c r="A79" s="10" t="s">
        <v>100</v>
      </c>
      <c r="B79" s="16" t="n">
        <v>46332</v>
      </c>
      <c r="C79" s="10" t="s">
        <v>75</v>
      </c>
      <c r="D79" s="10" t="s">
        <v>227</v>
      </c>
      <c r="E79" s="14" t="n">
        <v>1860</v>
      </c>
      <c r="F79" s="14" t="n">
        <v>0</v>
      </c>
    </row>
    <row r="80" customFormat="false" ht="24.75" hidden="false" customHeight="true" outlineLevel="0" collapsed="false">
      <c r="A80" s="10" t="s">
        <v>100</v>
      </c>
      <c r="B80" s="16" t="n">
        <v>46332</v>
      </c>
      <c r="C80" s="10" t="s">
        <v>75</v>
      </c>
      <c r="D80" s="10" t="s">
        <v>219</v>
      </c>
      <c r="E80" s="14" t="n">
        <v>0</v>
      </c>
      <c r="F80" s="14" t="n">
        <v>1860</v>
      </c>
    </row>
    <row r="81" customFormat="false" ht="24.75" hidden="false" customHeight="true" outlineLevel="0" collapsed="false">
      <c r="A81" s="10" t="s">
        <v>101</v>
      </c>
      <c r="B81" s="16" t="n">
        <v>46332</v>
      </c>
      <c r="C81" s="10" t="s">
        <v>77</v>
      </c>
      <c r="D81" s="10" t="s">
        <v>215</v>
      </c>
      <c r="E81" s="14" t="n">
        <v>3000</v>
      </c>
      <c r="F81" s="14" t="n">
        <v>0</v>
      </c>
    </row>
    <row r="82" customFormat="false" ht="24.75" hidden="false" customHeight="true" outlineLevel="0" collapsed="false">
      <c r="A82" s="10" t="s">
        <v>101</v>
      </c>
      <c r="B82" s="16" t="n">
        <v>46332</v>
      </c>
      <c r="C82" s="10" t="s">
        <v>77</v>
      </c>
      <c r="D82" s="10" t="s">
        <v>223</v>
      </c>
      <c r="E82" s="14" t="n">
        <v>0</v>
      </c>
      <c r="F82" s="14" t="n">
        <v>3000</v>
      </c>
    </row>
    <row r="83" customFormat="false" ht="24.75" hidden="false" customHeight="true" outlineLevel="0" collapsed="false">
      <c r="A83" s="10" t="s">
        <v>102</v>
      </c>
      <c r="B83" s="16" t="n">
        <v>46333</v>
      </c>
      <c r="C83" s="10" t="s">
        <v>71</v>
      </c>
      <c r="D83" s="10" t="s">
        <v>223</v>
      </c>
      <c r="E83" s="14" t="n">
        <v>3516</v>
      </c>
      <c r="F83" s="14" t="n">
        <v>0</v>
      </c>
    </row>
    <row r="84" customFormat="false" ht="24.75" hidden="false" customHeight="true" outlineLevel="0" collapsed="false">
      <c r="A84" s="10" t="s">
        <v>102</v>
      </c>
      <c r="B84" s="16" t="n">
        <v>46333</v>
      </c>
      <c r="C84" s="10" t="s">
        <v>71</v>
      </c>
      <c r="D84" s="10" t="s">
        <v>224</v>
      </c>
      <c r="E84" s="14" t="n">
        <v>879</v>
      </c>
      <c r="F84" s="14" t="n">
        <v>0</v>
      </c>
    </row>
    <row r="85" customFormat="false" ht="24.75" hidden="false" customHeight="true" outlineLevel="0" collapsed="false">
      <c r="A85" s="10" t="s">
        <v>102</v>
      </c>
      <c r="B85" s="16" t="n">
        <v>46333</v>
      </c>
      <c r="C85" s="10" t="s">
        <v>71</v>
      </c>
      <c r="D85" s="10" t="s">
        <v>225</v>
      </c>
      <c r="E85" s="14" t="n">
        <v>0</v>
      </c>
      <c r="F85" s="14" t="n">
        <v>4395</v>
      </c>
    </row>
    <row r="86" customFormat="false" ht="24.75" hidden="false" customHeight="true" outlineLevel="0" collapsed="false">
      <c r="A86" s="10" t="s">
        <v>103</v>
      </c>
      <c r="B86" s="16" t="n">
        <v>46333</v>
      </c>
      <c r="C86" s="10" t="s">
        <v>73</v>
      </c>
      <c r="D86" s="10" t="s">
        <v>226</v>
      </c>
      <c r="E86" s="14" t="n">
        <v>45</v>
      </c>
      <c r="F86" s="14" t="n">
        <v>0</v>
      </c>
    </row>
    <row r="87" customFormat="false" ht="24.75" hidden="false" customHeight="true" outlineLevel="0" collapsed="false">
      <c r="A87" s="10" t="s">
        <v>103</v>
      </c>
      <c r="B87" s="16" t="n">
        <v>46333</v>
      </c>
      <c r="C87" s="10" t="s">
        <v>73</v>
      </c>
      <c r="D87" s="10" t="s">
        <v>223</v>
      </c>
      <c r="E87" s="14" t="n">
        <v>0</v>
      </c>
      <c r="F87" s="14" t="n">
        <v>45</v>
      </c>
    </row>
    <row r="88" customFormat="false" ht="24.75" hidden="false" customHeight="true" outlineLevel="0" collapsed="false">
      <c r="A88" s="10" t="s">
        <v>104</v>
      </c>
      <c r="B88" s="16" t="n">
        <v>46333</v>
      </c>
      <c r="C88" s="10" t="s">
        <v>75</v>
      </c>
      <c r="D88" s="10" t="s">
        <v>227</v>
      </c>
      <c r="E88" s="14" t="n">
        <v>1860</v>
      </c>
      <c r="F88" s="14" t="n">
        <v>0</v>
      </c>
    </row>
    <row r="89" customFormat="false" ht="24.75" hidden="false" customHeight="true" outlineLevel="0" collapsed="false">
      <c r="A89" s="10" t="s">
        <v>104</v>
      </c>
      <c r="B89" s="16" t="n">
        <v>46333</v>
      </c>
      <c r="C89" s="10" t="s">
        <v>75</v>
      </c>
      <c r="D89" s="10" t="s">
        <v>219</v>
      </c>
      <c r="E89" s="14" t="n">
        <v>0</v>
      </c>
      <c r="F89" s="14" t="n">
        <v>1860</v>
      </c>
    </row>
    <row r="90" customFormat="false" ht="24.75" hidden="false" customHeight="true" outlineLevel="0" collapsed="false">
      <c r="A90" s="10" t="s">
        <v>105</v>
      </c>
      <c r="B90" s="16" t="n">
        <v>46333</v>
      </c>
      <c r="C90" s="10" t="s">
        <v>77</v>
      </c>
      <c r="D90" s="10" t="s">
        <v>215</v>
      </c>
      <c r="E90" s="14" t="n">
        <v>3000</v>
      </c>
      <c r="F90" s="14" t="n">
        <v>0</v>
      </c>
    </row>
    <row r="91" customFormat="false" ht="24.75" hidden="false" customHeight="true" outlineLevel="0" collapsed="false">
      <c r="A91" s="10" t="s">
        <v>105</v>
      </c>
      <c r="B91" s="16" t="n">
        <v>46333</v>
      </c>
      <c r="C91" s="10" t="s">
        <v>77</v>
      </c>
      <c r="D91" s="10" t="s">
        <v>223</v>
      </c>
      <c r="E91" s="14" t="n">
        <v>0</v>
      </c>
      <c r="F91" s="14" t="n">
        <v>3000</v>
      </c>
    </row>
    <row r="92" customFormat="false" ht="24.75" hidden="false" customHeight="true" outlineLevel="0" collapsed="false">
      <c r="A92" s="10" t="s">
        <v>106</v>
      </c>
      <c r="B92" s="16" t="n">
        <v>46335</v>
      </c>
      <c r="C92" s="10" t="s">
        <v>71</v>
      </c>
      <c r="D92" s="10" t="s">
        <v>223</v>
      </c>
      <c r="E92" s="14" t="n">
        <v>3516</v>
      </c>
      <c r="F92" s="14" t="n">
        <v>0</v>
      </c>
    </row>
    <row r="93" customFormat="false" ht="24.75" hidden="false" customHeight="true" outlineLevel="0" collapsed="false">
      <c r="A93" s="10" t="s">
        <v>106</v>
      </c>
      <c r="B93" s="16" t="n">
        <v>46335</v>
      </c>
      <c r="C93" s="10" t="s">
        <v>71</v>
      </c>
      <c r="D93" s="10" t="s">
        <v>224</v>
      </c>
      <c r="E93" s="14" t="n">
        <v>879</v>
      </c>
      <c r="F93" s="14" t="n">
        <v>0</v>
      </c>
    </row>
    <row r="94" customFormat="false" ht="24.75" hidden="false" customHeight="true" outlineLevel="0" collapsed="false">
      <c r="A94" s="10" t="s">
        <v>106</v>
      </c>
      <c r="B94" s="16" t="n">
        <v>46335</v>
      </c>
      <c r="C94" s="10" t="s">
        <v>71</v>
      </c>
      <c r="D94" s="10" t="s">
        <v>225</v>
      </c>
      <c r="E94" s="14" t="n">
        <v>0</v>
      </c>
      <c r="F94" s="14" t="n">
        <v>4395</v>
      </c>
    </row>
    <row r="95" customFormat="false" ht="24.75" hidden="false" customHeight="true" outlineLevel="0" collapsed="false">
      <c r="A95" s="10" t="s">
        <v>107</v>
      </c>
      <c r="B95" s="16" t="n">
        <v>46335</v>
      </c>
      <c r="C95" s="10" t="s">
        <v>73</v>
      </c>
      <c r="D95" s="10" t="s">
        <v>226</v>
      </c>
      <c r="E95" s="14" t="n">
        <v>45</v>
      </c>
      <c r="F95" s="14" t="n">
        <v>0</v>
      </c>
    </row>
    <row r="96" customFormat="false" ht="24.75" hidden="false" customHeight="true" outlineLevel="0" collapsed="false">
      <c r="A96" s="10" t="s">
        <v>107</v>
      </c>
      <c r="B96" s="16" t="n">
        <v>46335</v>
      </c>
      <c r="C96" s="10" t="s">
        <v>73</v>
      </c>
      <c r="D96" s="10" t="s">
        <v>223</v>
      </c>
      <c r="E96" s="14" t="n">
        <v>0</v>
      </c>
      <c r="F96" s="14" t="n">
        <v>45</v>
      </c>
    </row>
    <row r="97" customFormat="false" ht="24.75" hidden="false" customHeight="true" outlineLevel="0" collapsed="false">
      <c r="A97" s="10" t="s">
        <v>108</v>
      </c>
      <c r="B97" s="16" t="n">
        <v>46335</v>
      </c>
      <c r="C97" s="10" t="s">
        <v>75</v>
      </c>
      <c r="D97" s="10" t="s">
        <v>227</v>
      </c>
      <c r="E97" s="14" t="n">
        <v>1860</v>
      </c>
      <c r="F97" s="14" t="n">
        <v>0</v>
      </c>
    </row>
    <row r="98" customFormat="false" ht="24.75" hidden="false" customHeight="true" outlineLevel="0" collapsed="false">
      <c r="A98" s="10" t="s">
        <v>108</v>
      </c>
      <c r="B98" s="16" t="n">
        <v>46335</v>
      </c>
      <c r="C98" s="10" t="s">
        <v>75</v>
      </c>
      <c r="D98" s="10" t="s">
        <v>219</v>
      </c>
      <c r="E98" s="14" t="n">
        <v>0</v>
      </c>
      <c r="F98" s="14" t="n">
        <v>1860</v>
      </c>
    </row>
    <row r="99" customFormat="false" ht="24.75" hidden="false" customHeight="true" outlineLevel="0" collapsed="false">
      <c r="A99" s="10" t="s">
        <v>109</v>
      </c>
      <c r="B99" s="16" t="n">
        <v>46335</v>
      </c>
      <c r="C99" s="10" t="s">
        <v>77</v>
      </c>
      <c r="D99" s="10" t="s">
        <v>215</v>
      </c>
      <c r="E99" s="14" t="n">
        <v>3000</v>
      </c>
      <c r="F99" s="14" t="n">
        <v>0</v>
      </c>
    </row>
    <row r="100" customFormat="false" ht="24.75" hidden="false" customHeight="true" outlineLevel="0" collapsed="false">
      <c r="A100" s="10" t="s">
        <v>109</v>
      </c>
      <c r="B100" s="16" t="n">
        <v>46335</v>
      </c>
      <c r="C100" s="10" t="s">
        <v>77</v>
      </c>
      <c r="D100" s="10" t="s">
        <v>223</v>
      </c>
      <c r="E100" s="14" t="n">
        <v>0</v>
      </c>
      <c r="F100" s="14" t="n">
        <v>3000</v>
      </c>
    </row>
    <row r="101" customFormat="false" ht="24.75" hidden="false" customHeight="true" outlineLevel="0" collapsed="false">
      <c r="A101" s="10" t="s">
        <v>110</v>
      </c>
      <c r="B101" s="16" t="n">
        <v>46336</v>
      </c>
      <c r="C101" s="10" t="s">
        <v>71</v>
      </c>
      <c r="D101" s="10" t="s">
        <v>223</v>
      </c>
      <c r="E101" s="14" t="n">
        <v>3516</v>
      </c>
      <c r="F101" s="14" t="n">
        <v>0</v>
      </c>
    </row>
    <row r="102" customFormat="false" ht="24.75" hidden="false" customHeight="true" outlineLevel="0" collapsed="false">
      <c r="A102" s="10" t="s">
        <v>110</v>
      </c>
      <c r="B102" s="16" t="n">
        <v>46336</v>
      </c>
      <c r="C102" s="10" t="s">
        <v>71</v>
      </c>
      <c r="D102" s="10" t="s">
        <v>224</v>
      </c>
      <c r="E102" s="14" t="n">
        <v>879</v>
      </c>
      <c r="F102" s="14" t="n">
        <v>0</v>
      </c>
    </row>
    <row r="103" customFormat="false" ht="24.75" hidden="false" customHeight="true" outlineLevel="0" collapsed="false">
      <c r="A103" s="10" t="s">
        <v>110</v>
      </c>
      <c r="B103" s="16" t="n">
        <v>46336</v>
      </c>
      <c r="C103" s="10" t="s">
        <v>71</v>
      </c>
      <c r="D103" s="10" t="s">
        <v>225</v>
      </c>
      <c r="E103" s="14" t="n">
        <v>0</v>
      </c>
      <c r="F103" s="14" t="n">
        <v>4395</v>
      </c>
    </row>
    <row r="104" customFormat="false" ht="24.75" hidden="false" customHeight="true" outlineLevel="0" collapsed="false">
      <c r="A104" s="10" t="s">
        <v>111</v>
      </c>
      <c r="B104" s="16" t="n">
        <v>46336</v>
      </c>
      <c r="C104" s="10" t="s">
        <v>73</v>
      </c>
      <c r="D104" s="10" t="s">
        <v>226</v>
      </c>
      <c r="E104" s="14" t="n">
        <v>45</v>
      </c>
      <c r="F104" s="14" t="n">
        <v>0</v>
      </c>
    </row>
    <row r="105" customFormat="false" ht="24.75" hidden="false" customHeight="true" outlineLevel="0" collapsed="false">
      <c r="A105" s="10" t="s">
        <v>111</v>
      </c>
      <c r="B105" s="16" t="n">
        <v>46336</v>
      </c>
      <c r="C105" s="10" t="s">
        <v>73</v>
      </c>
      <c r="D105" s="10" t="s">
        <v>223</v>
      </c>
      <c r="E105" s="14" t="n">
        <v>0</v>
      </c>
      <c r="F105" s="14" t="n">
        <v>45</v>
      </c>
    </row>
    <row r="106" customFormat="false" ht="24.75" hidden="false" customHeight="true" outlineLevel="0" collapsed="false">
      <c r="A106" s="10" t="s">
        <v>112</v>
      </c>
      <c r="B106" s="16" t="n">
        <v>46336</v>
      </c>
      <c r="C106" s="10" t="s">
        <v>75</v>
      </c>
      <c r="D106" s="10" t="s">
        <v>227</v>
      </c>
      <c r="E106" s="14" t="n">
        <v>1860</v>
      </c>
      <c r="F106" s="14" t="n">
        <v>0</v>
      </c>
    </row>
    <row r="107" customFormat="false" ht="24.75" hidden="false" customHeight="true" outlineLevel="0" collapsed="false">
      <c r="A107" s="10" t="s">
        <v>112</v>
      </c>
      <c r="B107" s="16" t="n">
        <v>46336</v>
      </c>
      <c r="C107" s="10" t="s">
        <v>75</v>
      </c>
      <c r="D107" s="10" t="s">
        <v>219</v>
      </c>
      <c r="E107" s="14" t="n">
        <v>0</v>
      </c>
      <c r="F107" s="14" t="n">
        <v>1860</v>
      </c>
    </row>
    <row r="108" customFormat="false" ht="24.75" hidden="false" customHeight="true" outlineLevel="0" collapsed="false">
      <c r="A108" s="10" t="s">
        <v>113</v>
      </c>
      <c r="B108" s="16" t="n">
        <v>46336</v>
      </c>
      <c r="C108" s="10" t="s">
        <v>77</v>
      </c>
      <c r="D108" s="10" t="s">
        <v>215</v>
      </c>
      <c r="E108" s="14" t="n">
        <v>3000</v>
      </c>
      <c r="F108" s="14" t="n">
        <v>0</v>
      </c>
    </row>
    <row r="109" customFormat="false" ht="24.75" hidden="false" customHeight="true" outlineLevel="0" collapsed="false">
      <c r="A109" s="10" t="s">
        <v>113</v>
      </c>
      <c r="B109" s="16" t="n">
        <v>46336</v>
      </c>
      <c r="C109" s="10" t="s">
        <v>77</v>
      </c>
      <c r="D109" s="10" t="s">
        <v>223</v>
      </c>
      <c r="E109" s="14" t="n">
        <v>0</v>
      </c>
      <c r="F109" s="14" t="n">
        <v>3000</v>
      </c>
    </row>
    <row r="110" customFormat="false" ht="24.75" hidden="false" customHeight="true" outlineLevel="0" collapsed="false">
      <c r="A110" s="10" t="s">
        <v>114</v>
      </c>
      <c r="B110" s="16" t="n">
        <v>46337</v>
      </c>
      <c r="C110" s="10" t="s">
        <v>71</v>
      </c>
      <c r="D110" s="10" t="s">
        <v>223</v>
      </c>
      <c r="E110" s="14" t="n">
        <v>3516</v>
      </c>
      <c r="F110" s="14" t="n">
        <v>0</v>
      </c>
    </row>
    <row r="111" customFormat="false" ht="24.75" hidden="false" customHeight="true" outlineLevel="0" collapsed="false">
      <c r="A111" s="10" t="s">
        <v>114</v>
      </c>
      <c r="B111" s="16" t="n">
        <v>46337</v>
      </c>
      <c r="C111" s="10" t="s">
        <v>71</v>
      </c>
      <c r="D111" s="10" t="s">
        <v>224</v>
      </c>
      <c r="E111" s="14" t="n">
        <v>879</v>
      </c>
      <c r="F111" s="14" t="n">
        <v>0</v>
      </c>
    </row>
    <row r="112" customFormat="false" ht="24.75" hidden="false" customHeight="true" outlineLevel="0" collapsed="false">
      <c r="A112" s="10" t="s">
        <v>114</v>
      </c>
      <c r="B112" s="16" t="n">
        <v>46337</v>
      </c>
      <c r="C112" s="10" t="s">
        <v>71</v>
      </c>
      <c r="D112" s="10" t="s">
        <v>225</v>
      </c>
      <c r="E112" s="14" t="n">
        <v>0</v>
      </c>
      <c r="F112" s="14" t="n">
        <v>4395</v>
      </c>
    </row>
    <row r="113" customFormat="false" ht="24.75" hidden="false" customHeight="true" outlineLevel="0" collapsed="false">
      <c r="A113" s="10" t="s">
        <v>115</v>
      </c>
      <c r="B113" s="16" t="n">
        <v>46337</v>
      </c>
      <c r="C113" s="10" t="s">
        <v>73</v>
      </c>
      <c r="D113" s="10" t="s">
        <v>226</v>
      </c>
      <c r="E113" s="14" t="n">
        <v>45</v>
      </c>
      <c r="F113" s="14" t="n">
        <v>0</v>
      </c>
    </row>
    <row r="114" customFormat="false" ht="24.75" hidden="false" customHeight="true" outlineLevel="0" collapsed="false">
      <c r="A114" s="10" t="s">
        <v>115</v>
      </c>
      <c r="B114" s="16" t="n">
        <v>46337</v>
      </c>
      <c r="C114" s="10" t="s">
        <v>73</v>
      </c>
      <c r="D114" s="10" t="s">
        <v>223</v>
      </c>
      <c r="E114" s="14" t="n">
        <v>0</v>
      </c>
      <c r="F114" s="14" t="n">
        <v>45</v>
      </c>
    </row>
    <row r="115" customFormat="false" ht="24.75" hidden="false" customHeight="true" outlineLevel="0" collapsed="false">
      <c r="A115" s="10" t="s">
        <v>116</v>
      </c>
      <c r="B115" s="16" t="n">
        <v>46337</v>
      </c>
      <c r="C115" s="10" t="s">
        <v>75</v>
      </c>
      <c r="D115" s="10" t="s">
        <v>227</v>
      </c>
      <c r="E115" s="14" t="n">
        <v>1860</v>
      </c>
      <c r="F115" s="14" t="n">
        <v>0</v>
      </c>
    </row>
    <row r="116" customFormat="false" ht="24.75" hidden="false" customHeight="true" outlineLevel="0" collapsed="false">
      <c r="A116" s="10" t="s">
        <v>116</v>
      </c>
      <c r="B116" s="16" t="n">
        <v>46337</v>
      </c>
      <c r="C116" s="10" t="s">
        <v>75</v>
      </c>
      <c r="D116" s="10" t="s">
        <v>219</v>
      </c>
      <c r="E116" s="14" t="n">
        <v>0</v>
      </c>
      <c r="F116" s="14" t="n">
        <v>1860</v>
      </c>
    </row>
    <row r="117" customFormat="false" ht="24.75" hidden="false" customHeight="true" outlineLevel="0" collapsed="false">
      <c r="A117" s="10" t="s">
        <v>117</v>
      </c>
      <c r="B117" s="16" t="n">
        <v>46337</v>
      </c>
      <c r="C117" s="10" t="s">
        <v>77</v>
      </c>
      <c r="D117" s="10" t="s">
        <v>215</v>
      </c>
      <c r="E117" s="14" t="n">
        <v>3000</v>
      </c>
      <c r="F117" s="14" t="n">
        <v>0</v>
      </c>
    </row>
    <row r="118" customFormat="false" ht="24.75" hidden="false" customHeight="true" outlineLevel="0" collapsed="false">
      <c r="A118" s="10" t="s">
        <v>117</v>
      </c>
      <c r="B118" s="16" t="n">
        <v>46337</v>
      </c>
      <c r="C118" s="10" t="s">
        <v>77</v>
      </c>
      <c r="D118" s="10" t="s">
        <v>223</v>
      </c>
      <c r="E118" s="14" t="n">
        <v>0</v>
      </c>
      <c r="F118" s="14" t="n">
        <v>3000</v>
      </c>
    </row>
    <row r="119" customFormat="false" ht="24.75" hidden="false" customHeight="true" outlineLevel="0" collapsed="false">
      <c r="A119" s="10" t="s">
        <v>118</v>
      </c>
      <c r="B119" s="16" t="n">
        <v>46338</v>
      </c>
      <c r="C119" s="10" t="s">
        <v>71</v>
      </c>
      <c r="D119" s="10" t="s">
        <v>223</v>
      </c>
      <c r="E119" s="14" t="n">
        <v>3516</v>
      </c>
      <c r="F119" s="14" t="n">
        <v>0</v>
      </c>
    </row>
    <row r="120" customFormat="false" ht="24.75" hidden="false" customHeight="true" outlineLevel="0" collapsed="false">
      <c r="A120" s="10" t="s">
        <v>118</v>
      </c>
      <c r="B120" s="16" t="n">
        <v>46338</v>
      </c>
      <c r="C120" s="10" t="s">
        <v>71</v>
      </c>
      <c r="D120" s="10" t="s">
        <v>224</v>
      </c>
      <c r="E120" s="14" t="n">
        <v>879</v>
      </c>
      <c r="F120" s="14" t="n">
        <v>0</v>
      </c>
    </row>
    <row r="121" customFormat="false" ht="24.75" hidden="false" customHeight="true" outlineLevel="0" collapsed="false">
      <c r="A121" s="10" t="s">
        <v>118</v>
      </c>
      <c r="B121" s="16" t="n">
        <v>46338</v>
      </c>
      <c r="C121" s="10" t="s">
        <v>71</v>
      </c>
      <c r="D121" s="10" t="s">
        <v>225</v>
      </c>
      <c r="E121" s="14" t="n">
        <v>0</v>
      </c>
      <c r="F121" s="14" t="n">
        <v>4395</v>
      </c>
    </row>
    <row r="122" customFormat="false" ht="24.75" hidden="false" customHeight="true" outlineLevel="0" collapsed="false">
      <c r="A122" s="10" t="s">
        <v>119</v>
      </c>
      <c r="B122" s="16" t="n">
        <v>46338</v>
      </c>
      <c r="C122" s="10" t="s">
        <v>73</v>
      </c>
      <c r="D122" s="10" t="s">
        <v>226</v>
      </c>
      <c r="E122" s="14" t="n">
        <v>45</v>
      </c>
      <c r="F122" s="14" t="n">
        <v>0</v>
      </c>
    </row>
    <row r="123" customFormat="false" ht="24.75" hidden="false" customHeight="true" outlineLevel="0" collapsed="false">
      <c r="A123" s="10" t="s">
        <v>119</v>
      </c>
      <c r="B123" s="16" t="n">
        <v>46338</v>
      </c>
      <c r="C123" s="10" t="s">
        <v>73</v>
      </c>
      <c r="D123" s="10" t="s">
        <v>223</v>
      </c>
      <c r="E123" s="14" t="n">
        <v>0</v>
      </c>
      <c r="F123" s="14" t="n">
        <v>45</v>
      </c>
    </row>
    <row r="124" customFormat="false" ht="24.75" hidden="false" customHeight="true" outlineLevel="0" collapsed="false">
      <c r="A124" s="10" t="s">
        <v>120</v>
      </c>
      <c r="B124" s="16" t="n">
        <v>46338</v>
      </c>
      <c r="C124" s="10" t="s">
        <v>75</v>
      </c>
      <c r="D124" s="10" t="s">
        <v>227</v>
      </c>
      <c r="E124" s="14" t="n">
        <v>1860</v>
      </c>
      <c r="F124" s="14" t="n">
        <v>0</v>
      </c>
    </row>
    <row r="125" customFormat="false" ht="24.75" hidden="false" customHeight="true" outlineLevel="0" collapsed="false">
      <c r="A125" s="10" t="s">
        <v>120</v>
      </c>
      <c r="B125" s="16" t="n">
        <v>46338</v>
      </c>
      <c r="C125" s="10" t="s">
        <v>75</v>
      </c>
      <c r="D125" s="10" t="s">
        <v>219</v>
      </c>
      <c r="E125" s="14" t="n">
        <v>0</v>
      </c>
      <c r="F125" s="14" t="n">
        <v>1860</v>
      </c>
    </row>
    <row r="126" customFormat="false" ht="24.75" hidden="false" customHeight="true" outlineLevel="0" collapsed="false">
      <c r="A126" s="10" t="s">
        <v>121</v>
      </c>
      <c r="B126" s="16" t="n">
        <v>46338</v>
      </c>
      <c r="C126" s="10" t="s">
        <v>77</v>
      </c>
      <c r="D126" s="10" t="s">
        <v>215</v>
      </c>
      <c r="E126" s="14" t="n">
        <v>3000</v>
      </c>
      <c r="F126" s="14" t="n">
        <v>0</v>
      </c>
    </row>
    <row r="127" customFormat="false" ht="24.75" hidden="false" customHeight="true" outlineLevel="0" collapsed="false">
      <c r="A127" s="10" t="s">
        <v>121</v>
      </c>
      <c r="B127" s="16" t="n">
        <v>46338</v>
      </c>
      <c r="C127" s="10" t="s">
        <v>77</v>
      </c>
      <c r="D127" s="10" t="s">
        <v>223</v>
      </c>
      <c r="E127" s="14" t="n">
        <v>0</v>
      </c>
      <c r="F127" s="14" t="n">
        <v>3000</v>
      </c>
    </row>
    <row r="128" customFormat="false" ht="24.75" hidden="false" customHeight="true" outlineLevel="0" collapsed="false">
      <c r="A128" s="10" t="s">
        <v>122</v>
      </c>
      <c r="B128" s="16" t="n">
        <v>46339</v>
      </c>
      <c r="C128" s="10" t="s">
        <v>71</v>
      </c>
      <c r="D128" s="10" t="s">
        <v>223</v>
      </c>
      <c r="E128" s="14" t="n">
        <v>3516</v>
      </c>
      <c r="F128" s="14" t="n">
        <v>0</v>
      </c>
    </row>
    <row r="129" customFormat="false" ht="24.75" hidden="false" customHeight="true" outlineLevel="0" collapsed="false">
      <c r="A129" s="10" t="s">
        <v>122</v>
      </c>
      <c r="B129" s="16" t="n">
        <v>46339</v>
      </c>
      <c r="C129" s="10" t="s">
        <v>71</v>
      </c>
      <c r="D129" s="10" t="s">
        <v>224</v>
      </c>
      <c r="E129" s="14" t="n">
        <v>879</v>
      </c>
      <c r="F129" s="14" t="n">
        <v>0</v>
      </c>
    </row>
    <row r="130" customFormat="false" ht="24.75" hidden="false" customHeight="true" outlineLevel="0" collapsed="false">
      <c r="A130" s="10" t="s">
        <v>122</v>
      </c>
      <c r="B130" s="16" t="n">
        <v>46339</v>
      </c>
      <c r="C130" s="10" t="s">
        <v>71</v>
      </c>
      <c r="D130" s="10" t="s">
        <v>225</v>
      </c>
      <c r="E130" s="14" t="n">
        <v>0</v>
      </c>
      <c r="F130" s="14" t="n">
        <v>4395</v>
      </c>
    </row>
    <row r="131" customFormat="false" ht="24.75" hidden="false" customHeight="true" outlineLevel="0" collapsed="false">
      <c r="A131" s="10" t="s">
        <v>123</v>
      </c>
      <c r="B131" s="16" t="n">
        <v>46339</v>
      </c>
      <c r="C131" s="10" t="s">
        <v>73</v>
      </c>
      <c r="D131" s="10" t="s">
        <v>226</v>
      </c>
      <c r="E131" s="14" t="n">
        <v>45</v>
      </c>
      <c r="F131" s="14" t="n">
        <v>0</v>
      </c>
    </row>
    <row r="132" customFormat="false" ht="24.75" hidden="false" customHeight="true" outlineLevel="0" collapsed="false">
      <c r="A132" s="10" t="s">
        <v>123</v>
      </c>
      <c r="B132" s="16" t="n">
        <v>46339</v>
      </c>
      <c r="C132" s="10" t="s">
        <v>73</v>
      </c>
      <c r="D132" s="10" t="s">
        <v>223</v>
      </c>
      <c r="E132" s="14" t="n">
        <v>0</v>
      </c>
      <c r="F132" s="14" t="n">
        <v>45</v>
      </c>
    </row>
    <row r="133" customFormat="false" ht="24.75" hidden="false" customHeight="true" outlineLevel="0" collapsed="false">
      <c r="A133" s="10" t="s">
        <v>124</v>
      </c>
      <c r="B133" s="16" t="n">
        <v>46339</v>
      </c>
      <c r="C133" s="10" t="s">
        <v>75</v>
      </c>
      <c r="D133" s="10" t="s">
        <v>227</v>
      </c>
      <c r="E133" s="14" t="n">
        <v>1860</v>
      </c>
      <c r="F133" s="14" t="n">
        <v>0</v>
      </c>
    </row>
    <row r="134" customFormat="false" ht="24.75" hidden="false" customHeight="true" outlineLevel="0" collapsed="false">
      <c r="A134" s="10" t="s">
        <v>124</v>
      </c>
      <c r="B134" s="16" t="n">
        <v>46339</v>
      </c>
      <c r="C134" s="10" t="s">
        <v>75</v>
      </c>
      <c r="D134" s="10" t="s">
        <v>219</v>
      </c>
      <c r="E134" s="14" t="n">
        <v>0</v>
      </c>
      <c r="F134" s="14" t="n">
        <v>1860</v>
      </c>
    </row>
    <row r="135" customFormat="false" ht="24.75" hidden="false" customHeight="true" outlineLevel="0" collapsed="false">
      <c r="A135" s="10" t="s">
        <v>125</v>
      </c>
      <c r="B135" s="16" t="n">
        <v>46339</v>
      </c>
      <c r="C135" s="10" t="s">
        <v>77</v>
      </c>
      <c r="D135" s="10" t="s">
        <v>215</v>
      </c>
      <c r="E135" s="14" t="n">
        <v>3000</v>
      </c>
      <c r="F135" s="14" t="n">
        <v>0</v>
      </c>
    </row>
    <row r="136" customFormat="false" ht="24.75" hidden="false" customHeight="true" outlineLevel="0" collapsed="false">
      <c r="A136" s="10" t="s">
        <v>125</v>
      </c>
      <c r="B136" s="16" t="n">
        <v>46339</v>
      </c>
      <c r="C136" s="10" t="s">
        <v>77</v>
      </c>
      <c r="D136" s="10" t="s">
        <v>223</v>
      </c>
      <c r="E136" s="14" t="n">
        <v>0</v>
      </c>
      <c r="F136" s="14" t="n">
        <v>3000</v>
      </c>
    </row>
    <row r="137" customFormat="false" ht="24.75" hidden="false" customHeight="true" outlineLevel="0" collapsed="false">
      <c r="A137" s="10" t="s">
        <v>126</v>
      </c>
      <c r="B137" s="16" t="n">
        <v>46340</v>
      </c>
      <c r="C137" s="10" t="s">
        <v>71</v>
      </c>
      <c r="D137" s="10" t="s">
        <v>223</v>
      </c>
      <c r="E137" s="14" t="n">
        <v>3516</v>
      </c>
      <c r="F137" s="14" t="n">
        <v>0</v>
      </c>
    </row>
    <row r="138" customFormat="false" ht="24.75" hidden="false" customHeight="true" outlineLevel="0" collapsed="false">
      <c r="A138" s="10" t="s">
        <v>126</v>
      </c>
      <c r="B138" s="16" t="n">
        <v>46340</v>
      </c>
      <c r="C138" s="10" t="s">
        <v>71</v>
      </c>
      <c r="D138" s="10" t="s">
        <v>224</v>
      </c>
      <c r="E138" s="14" t="n">
        <v>879</v>
      </c>
      <c r="F138" s="14" t="n">
        <v>0</v>
      </c>
    </row>
    <row r="139" customFormat="false" ht="24.75" hidden="false" customHeight="true" outlineLevel="0" collapsed="false">
      <c r="A139" s="10" t="s">
        <v>126</v>
      </c>
      <c r="B139" s="16" t="n">
        <v>46340</v>
      </c>
      <c r="C139" s="10" t="s">
        <v>71</v>
      </c>
      <c r="D139" s="10" t="s">
        <v>225</v>
      </c>
      <c r="E139" s="14" t="n">
        <v>0</v>
      </c>
      <c r="F139" s="14" t="n">
        <v>4395</v>
      </c>
    </row>
    <row r="140" customFormat="false" ht="24.75" hidden="false" customHeight="true" outlineLevel="0" collapsed="false">
      <c r="A140" s="10" t="s">
        <v>127</v>
      </c>
      <c r="B140" s="16" t="n">
        <v>46340</v>
      </c>
      <c r="C140" s="10" t="s">
        <v>73</v>
      </c>
      <c r="D140" s="10" t="s">
        <v>226</v>
      </c>
      <c r="E140" s="14" t="n">
        <v>45</v>
      </c>
      <c r="F140" s="14" t="n">
        <v>0</v>
      </c>
    </row>
    <row r="141" customFormat="false" ht="24.75" hidden="false" customHeight="true" outlineLevel="0" collapsed="false">
      <c r="A141" s="10" t="s">
        <v>127</v>
      </c>
      <c r="B141" s="16" t="n">
        <v>46340</v>
      </c>
      <c r="C141" s="10" t="s">
        <v>73</v>
      </c>
      <c r="D141" s="10" t="s">
        <v>223</v>
      </c>
      <c r="E141" s="14" t="n">
        <v>0</v>
      </c>
      <c r="F141" s="14" t="n">
        <v>45</v>
      </c>
    </row>
    <row r="142" customFormat="false" ht="24.75" hidden="false" customHeight="true" outlineLevel="0" collapsed="false">
      <c r="A142" s="10" t="s">
        <v>128</v>
      </c>
      <c r="B142" s="16" t="n">
        <v>46340</v>
      </c>
      <c r="C142" s="10" t="s">
        <v>75</v>
      </c>
      <c r="D142" s="10" t="s">
        <v>227</v>
      </c>
      <c r="E142" s="14" t="n">
        <v>1860</v>
      </c>
      <c r="F142" s="14" t="n">
        <v>0</v>
      </c>
    </row>
    <row r="143" customFormat="false" ht="24.75" hidden="false" customHeight="true" outlineLevel="0" collapsed="false">
      <c r="A143" s="10" t="s">
        <v>128</v>
      </c>
      <c r="B143" s="16" t="n">
        <v>46340</v>
      </c>
      <c r="C143" s="10" t="s">
        <v>75</v>
      </c>
      <c r="D143" s="10" t="s">
        <v>219</v>
      </c>
      <c r="E143" s="14" t="n">
        <v>0</v>
      </c>
      <c r="F143" s="14" t="n">
        <v>1860</v>
      </c>
    </row>
    <row r="144" customFormat="false" ht="24.75" hidden="false" customHeight="true" outlineLevel="0" collapsed="false">
      <c r="A144" s="10" t="s">
        <v>129</v>
      </c>
      <c r="B144" s="16" t="n">
        <v>46340</v>
      </c>
      <c r="C144" s="10" t="s">
        <v>77</v>
      </c>
      <c r="D144" s="10" t="s">
        <v>215</v>
      </c>
      <c r="E144" s="14" t="n">
        <v>3000</v>
      </c>
      <c r="F144" s="14" t="n">
        <v>0</v>
      </c>
    </row>
    <row r="145" customFormat="false" ht="24.75" hidden="false" customHeight="true" outlineLevel="0" collapsed="false">
      <c r="A145" s="10" t="s">
        <v>129</v>
      </c>
      <c r="B145" s="16" t="n">
        <v>46340</v>
      </c>
      <c r="C145" s="10" t="s">
        <v>77</v>
      </c>
      <c r="D145" s="10" t="s">
        <v>223</v>
      </c>
      <c r="E145" s="14" t="n">
        <v>0</v>
      </c>
      <c r="F145" s="14" t="n">
        <v>3000</v>
      </c>
    </row>
    <row r="146" customFormat="false" ht="24.75" hidden="false" customHeight="true" outlineLevel="0" collapsed="false">
      <c r="A146" s="10" t="s">
        <v>130</v>
      </c>
      <c r="B146" s="16" t="n">
        <v>46342</v>
      </c>
      <c r="C146" s="10" t="s">
        <v>71</v>
      </c>
      <c r="D146" s="10" t="s">
        <v>223</v>
      </c>
      <c r="E146" s="14" t="n">
        <v>3516</v>
      </c>
      <c r="F146" s="14" t="n">
        <v>0</v>
      </c>
    </row>
    <row r="147" customFormat="false" ht="24.75" hidden="false" customHeight="true" outlineLevel="0" collapsed="false">
      <c r="A147" s="10" t="s">
        <v>130</v>
      </c>
      <c r="B147" s="16" t="n">
        <v>46342</v>
      </c>
      <c r="C147" s="10" t="s">
        <v>71</v>
      </c>
      <c r="D147" s="10" t="s">
        <v>224</v>
      </c>
      <c r="E147" s="14" t="n">
        <v>879</v>
      </c>
      <c r="F147" s="14" t="n">
        <v>0</v>
      </c>
    </row>
    <row r="148" customFormat="false" ht="24.75" hidden="false" customHeight="true" outlineLevel="0" collapsed="false">
      <c r="A148" s="10" t="s">
        <v>130</v>
      </c>
      <c r="B148" s="16" t="n">
        <v>46342</v>
      </c>
      <c r="C148" s="10" t="s">
        <v>71</v>
      </c>
      <c r="D148" s="10" t="s">
        <v>225</v>
      </c>
      <c r="E148" s="14" t="n">
        <v>0</v>
      </c>
      <c r="F148" s="14" t="n">
        <v>4395</v>
      </c>
    </row>
    <row r="149" customFormat="false" ht="24.75" hidden="false" customHeight="true" outlineLevel="0" collapsed="false">
      <c r="A149" s="10" t="s">
        <v>131</v>
      </c>
      <c r="B149" s="16" t="n">
        <v>46342</v>
      </c>
      <c r="C149" s="10" t="s">
        <v>73</v>
      </c>
      <c r="D149" s="10" t="s">
        <v>226</v>
      </c>
      <c r="E149" s="14" t="n">
        <v>45</v>
      </c>
      <c r="F149" s="14" t="n">
        <v>0</v>
      </c>
    </row>
    <row r="150" customFormat="false" ht="24.75" hidden="false" customHeight="true" outlineLevel="0" collapsed="false">
      <c r="A150" s="10" t="s">
        <v>131</v>
      </c>
      <c r="B150" s="16" t="n">
        <v>46342</v>
      </c>
      <c r="C150" s="10" t="s">
        <v>73</v>
      </c>
      <c r="D150" s="10" t="s">
        <v>223</v>
      </c>
      <c r="E150" s="14" t="n">
        <v>0</v>
      </c>
      <c r="F150" s="14" t="n">
        <v>45</v>
      </c>
    </row>
    <row r="151" customFormat="false" ht="24.75" hidden="false" customHeight="true" outlineLevel="0" collapsed="false">
      <c r="A151" s="10" t="s">
        <v>132</v>
      </c>
      <c r="B151" s="16" t="n">
        <v>46342</v>
      </c>
      <c r="C151" s="10" t="s">
        <v>75</v>
      </c>
      <c r="D151" s="10" t="s">
        <v>227</v>
      </c>
      <c r="E151" s="14" t="n">
        <v>1860</v>
      </c>
      <c r="F151" s="14" t="n">
        <v>0</v>
      </c>
    </row>
    <row r="152" customFormat="false" ht="24.75" hidden="false" customHeight="true" outlineLevel="0" collapsed="false">
      <c r="A152" s="10" t="s">
        <v>132</v>
      </c>
      <c r="B152" s="16" t="n">
        <v>46342</v>
      </c>
      <c r="C152" s="10" t="s">
        <v>75</v>
      </c>
      <c r="D152" s="10" t="s">
        <v>219</v>
      </c>
      <c r="E152" s="14" t="n">
        <v>0</v>
      </c>
      <c r="F152" s="14" t="n">
        <v>1860</v>
      </c>
    </row>
    <row r="153" customFormat="false" ht="24.75" hidden="false" customHeight="true" outlineLevel="0" collapsed="false">
      <c r="A153" s="10" t="s">
        <v>133</v>
      </c>
      <c r="B153" s="16" t="n">
        <v>46342</v>
      </c>
      <c r="C153" s="10" t="s">
        <v>77</v>
      </c>
      <c r="D153" s="10" t="s">
        <v>215</v>
      </c>
      <c r="E153" s="14" t="n">
        <v>3000</v>
      </c>
      <c r="F153" s="14" t="n">
        <v>0</v>
      </c>
    </row>
    <row r="154" customFormat="false" ht="24.75" hidden="false" customHeight="true" outlineLevel="0" collapsed="false">
      <c r="A154" s="10" t="s">
        <v>133</v>
      </c>
      <c r="B154" s="16" t="n">
        <v>46342</v>
      </c>
      <c r="C154" s="10" t="s">
        <v>77</v>
      </c>
      <c r="D154" s="10" t="s">
        <v>223</v>
      </c>
      <c r="E154" s="14" t="n">
        <v>0</v>
      </c>
      <c r="F154" s="14" t="n">
        <v>3000</v>
      </c>
    </row>
    <row r="155" customFormat="false" ht="24.75" hidden="false" customHeight="true" outlineLevel="0" collapsed="false">
      <c r="A155" s="10" t="s">
        <v>134</v>
      </c>
      <c r="B155" s="16" t="n">
        <v>46343</v>
      </c>
      <c r="C155" s="10" t="s">
        <v>71</v>
      </c>
      <c r="D155" s="10" t="s">
        <v>223</v>
      </c>
      <c r="E155" s="14" t="n">
        <v>3516</v>
      </c>
      <c r="F155" s="14" t="n">
        <v>0</v>
      </c>
    </row>
    <row r="156" customFormat="false" ht="24.75" hidden="false" customHeight="true" outlineLevel="0" collapsed="false">
      <c r="A156" s="10" t="s">
        <v>134</v>
      </c>
      <c r="B156" s="16" t="n">
        <v>46343</v>
      </c>
      <c r="C156" s="10" t="s">
        <v>71</v>
      </c>
      <c r="D156" s="10" t="s">
        <v>224</v>
      </c>
      <c r="E156" s="14" t="n">
        <v>879</v>
      </c>
      <c r="F156" s="14" t="n">
        <v>0</v>
      </c>
    </row>
    <row r="157" customFormat="false" ht="24.75" hidden="false" customHeight="true" outlineLevel="0" collapsed="false">
      <c r="A157" s="10" t="s">
        <v>134</v>
      </c>
      <c r="B157" s="16" t="n">
        <v>46343</v>
      </c>
      <c r="C157" s="10" t="s">
        <v>71</v>
      </c>
      <c r="D157" s="10" t="s">
        <v>225</v>
      </c>
      <c r="E157" s="14" t="n">
        <v>0</v>
      </c>
      <c r="F157" s="14" t="n">
        <v>4395</v>
      </c>
    </row>
    <row r="158" customFormat="false" ht="24.75" hidden="false" customHeight="true" outlineLevel="0" collapsed="false">
      <c r="A158" s="10" t="s">
        <v>135</v>
      </c>
      <c r="B158" s="16" t="n">
        <v>46343</v>
      </c>
      <c r="C158" s="10" t="s">
        <v>73</v>
      </c>
      <c r="D158" s="10" t="s">
        <v>226</v>
      </c>
      <c r="E158" s="14" t="n">
        <v>45</v>
      </c>
      <c r="F158" s="14" t="n">
        <v>0</v>
      </c>
    </row>
    <row r="159" customFormat="false" ht="24.75" hidden="false" customHeight="true" outlineLevel="0" collapsed="false">
      <c r="A159" s="10" t="s">
        <v>135</v>
      </c>
      <c r="B159" s="16" t="n">
        <v>46343</v>
      </c>
      <c r="C159" s="10" t="s">
        <v>73</v>
      </c>
      <c r="D159" s="10" t="s">
        <v>223</v>
      </c>
      <c r="E159" s="14" t="n">
        <v>0</v>
      </c>
      <c r="F159" s="14" t="n">
        <v>45</v>
      </c>
    </row>
    <row r="160" customFormat="false" ht="24.75" hidden="false" customHeight="true" outlineLevel="0" collapsed="false">
      <c r="A160" s="10" t="s">
        <v>136</v>
      </c>
      <c r="B160" s="16" t="n">
        <v>46343</v>
      </c>
      <c r="C160" s="10" t="s">
        <v>75</v>
      </c>
      <c r="D160" s="10" t="s">
        <v>227</v>
      </c>
      <c r="E160" s="14" t="n">
        <v>1860</v>
      </c>
      <c r="F160" s="14" t="n">
        <v>0</v>
      </c>
    </row>
    <row r="161" customFormat="false" ht="24.75" hidden="false" customHeight="true" outlineLevel="0" collapsed="false">
      <c r="A161" s="10" t="s">
        <v>136</v>
      </c>
      <c r="B161" s="16" t="n">
        <v>46343</v>
      </c>
      <c r="C161" s="10" t="s">
        <v>75</v>
      </c>
      <c r="D161" s="10" t="s">
        <v>219</v>
      </c>
      <c r="E161" s="14" t="n">
        <v>0</v>
      </c>
      <c r="F161" s="14" t="n">
        <v>1860</v>
      </c>
    </row>
    <row r="162" customFormat="false" ht="24.75" hidden="false" customHeight="true" outlineLevel="0" collapsed="false">
      <c r="A162" s="10" t="s">
        <v>137</v>
      </c>
      <c r="B162" s="16" t="n">
        <v>46343</v>
      </c>
      <c r="C162" s="10" t="s">
        <v>77</v>
      </c>
      <c r="D162" s="10" t="s">
        <v>215</v>
      </c>
      <c r="E162" s="14" t="n">
        <v>3000</v>
      </c>
      <c r="F162" s="14" t="n">
        <v>0</v>
      </c>
    </row>
    <row r="163" customFormat="false" ht="24.75" hidden="false" customHeight="true" outlineLevel="0" collapsed="false">
      <c r="A163" s="10" t="s">
        <v>137</v>
      </c>
      <c r="B163" s="16" t="n">
        <v>46343</v>
      </c>
      <c r="C163" s="10" t="s">
        <v>77</v>
      </c>
      <c r="D163" s="10" t="s">
        <v>223</v>
      </c>
      <c r="E163" s="14" t="n">
        <v>0</v>
      </c>
      <c r="F163" s="14" t="n">
        <v>3000</v>
      </c>
    </row>
    <row r="164" customFormat="false" ht="24.75" hidden="false" customHeight="true" outlineLevel="0" collapsed="false">
      <c r="A164" s="10" t="s">
        <v>138</v>
      </c>
      <c r="B164" s="16" t="n">
        <v>46344</v>
      </c>
      <c r="C164" s="10" t="s">
        <v>71</v>
      </c>
      <c r="D164" s="10" t="s">
        <v>223</v>
      </c>
      <c r="E164" s="14" t="n">
        <v>3516</v>
      </c>
      <c r="F164" s="14" t="n">
        <v>0</v>
      </c>
    </row>
    <row r="165" customFormat="false" ht="24.75" hidden="false" customHeight="true" outlineLevel="0" collapsed="false">
      <c r="A165" s="10" t="s">
        <v>138</v>
      </c>
      <c r="B165" s="16" t="n">
        <v>46344</v>
      </c>
      <c r="C165" s="10" t="s">
        <v>71</v>
      </c>
      <c r="D165" s="10" t="s">
        <v>224</v>
      </c>
      <c r="E165" s="14" t="n">
        <v>879</v>
      </c>
      <c r="F165" s="14" t="n">
        <v>0</v>
      </c>
    </row>
    <row r="166" customFormat="false" ht="24.75" hidden="false" customHeight="true" outlineLevel="0" collapsed="false">
      <c r="A166" s="10" t="s">
        <v>138</v>
      </c>
      <c r="B166" s="16" t="n">
        <v>46344</v>
      </c>
      <c r="C166" s="10" t="s">
        <v>71</v>
      </c>
      <c r="D166" s="10" t="s">
        <v>225</v>
      </c>
      <c r="E166" s="14" t="n">
        <v>0</v>
      </c>
      <c r="F166" s="14" t="n">
        <v>4395</v>
      </c>
    </row>
    <row r="167" customFormat="false" ht="24.75" hidden="false" customHeight="true" outlineLevel="0" collapsed="false">
      <c r="A167" s="10" t="s">
        <v>139</v>
      </c>
      <c r="B167" s="16" t="n">
        <v>46344</v>
      </c>
      <c r="C167" s="10" t="s">
        <v>73</v>
      </c>
      <c r="D167" s="10" t="s">
        <v>226</v>
      </c>
      <c r="E167" s="14" t="n">
        <v>45</v>
      </c>
      <c r="F167" s="14" t="n">
        <v>0</v>
      </c>
    </row>
    <row r="168" customFormat="false" ht="24.75" hidden="false" customHeight="true" outlineLevel="0" collapsed="false">
      <c r="A168" s="10" t="s">
        <v>139</v>
      </c>
      <c r="B168" s="16" t="n">
        <v>46344</v>
      </c>
      <c r="C168" s="10" t="s">
        <v>73</v>
      </c>
      <c r="D168" s="10" t="s">
        <v>223</v>
      </c>
      <c r="E168" s="14" t="n">
        <v>0</v>
      </c>
      <c r="F168" s="14" t="n">
        <v>45</v>
      </c>
    </row>
    <row r="169" customFormat="false" ht="24.75" hidden="false" customHeight="true" outlineLevel="0" collapsed="false">
      <c r="A169" s="10" t="s">
        <v>140</v>
      </c>
      <c r="B169" s="16" t="n">
        <v>46344</v>
      </c>
      <c r="C169" s="10" t="s">
        <v>75</v>
      </c>
      <c r="D169" s="10" t="s">
        <v>227</v>
      </c>
      <c r="E169" s="14" t="n">
        <v>1860</v>
      </c>
      <c r="F169" s="14" t="n">
        <v>0</v>
      </c>
    </row>
    <row r="170" customFormat="false" ht="24.75" hidden="false" customHeight="true" outlineLevel="0" collapsed="false">
      <c r="A170" s="10" t="s">
        <v>140</v>
      </c>
      <c r="B170" s="16" t="n">
        <v>46344</v>
      </c>
      <c r="C170" s="10" t="s">
        <v>75</v>
      </c>
      <c r="D170" s="10" t="s">
        <v>219</v>
      </c>
      <c r="E170" s="14" t="n">
        <v>0</v>
      </c>
      <c r="F170" s="14" t="n">
        <v>1860</v>
      </c>
    </row>
    <row r="171" customFormat="false" ht="24.75" hidden="false" customHeight="true" outlineLevel="0" collapsed="false">
      <c r="A171" s="10" t="s">
        <v>141</v>
      </c>
      <c r="B171" s="16" t="n">
        <v>46344</v>
      </c>
      <c r="C171" s="10" t="s">
        <v>77</v>
      </c>
      <c r="D171" s="10" t="s">
        <v>215</v>
      </c>
      <c r="E171" s="14" t="n">
        <v>3000</v>
      </c>
      <c r="F171" s="14" t="n">
        <v>0</v>
      </c>
    </row>
    <row r="172" customFormat="false" ht="24.75" hidden="false" customHeight="true" outlineLevel="0" collapsed="false">
      <c r="A172" s="10" t="s">
        <v>141</v>
      </c>
      <c r="B172" s="16" t="n">
        <v>46344</v>
      </c>
      <c r="C172" s="10" t="s">
        <v>77</v>
      </c>
      <c r="D172" s="10" t="s">
        <v>223</v>
      </c>
      <c r="E172" s="14" t="n">
        <v>0</v>
      </c>
      <c r="F172" s="14" t="n">
        <v>3000</v>
      </c>
    </row>
    <row r="173" customFormat="false" ht="24.75" hidden="false" customHeight="true" outlineLevel="0" collapsed="false">
      <c r="A173" s="10" t="s">
        <v>142</v>
      </c>
      <c r="B173" s="16" t="n">
        <v>46345</v>
      </c>
      <c r="C173" s="10" t="s">
        <v>71</v>
      </c>
      <c r="D173" s="10" t="s">
        <v>223</v>
      </c>
      <c r="E173" s="14" t="n">
        <v>3516</v>
      </c>
      <c r="F173" s="14" t="n">
        <v>0</v>
      </c>
    </row>
    <row r="174" customFormat="false" ht="24.75" hidden="false" customHeight="true" outlineLevel="0" collapsed="false">
      <c r="A174" s="10" t="s">
        <v>142</v>
      </c>
      <c r="B174" s="16" t="n">
        <v>46345</v>
      </c>
      <c r="C174" s="10" t="s">
        <v>71</v>
      </c>
      <c r="D174" s="10" t="s">
        <v>224</v>
      </c>
      <c r="E174" s="14" t="n">
        <v>879</v>
      </c>
      <c r="F174" s="14" t="n">
        <v>0</v>
      </c>
    </row>
    <row r="175" customFormat="false" ht="24.75" hidden="false" customHeight="true" outlineLevel="0" collapsed="false">
      <c r="A175" s="10" t="s">
        <v>142</v>
      </c>
      <c r="B175" s="16" t="n">
        <v>46345</v>
      </c>
      <c r="C175" s="10" t="s">
        <v>71</v>
      </c>
      <c r="D175" s="10" t="s">
        <v>225</v>
      </c>
      <c r="E175" s="14" t="n">
        <v>0</v>
      </c>
      <c r="F175" s="14" t="n">
        <v>4395</v>
      </c>
    </row>
    <row r="176" customFormat="false" ht="24.75" hidden="false" customHeight="true" outlineLevel="0" collapsed="false">
      <c r="A176" s="10" t="s">
        <v>143</v>
      </c>
      <c r="B176" s="16" t="n">
        <v>46345</v>
      </c>
      <c r="C176" s="10" t="s">
        <v>73</v>
      </c>
      <c r="D176" s="10" t="s">
        <v>226</v>
      </c>
      <c r="E176" s="14" t="n">
        <v>45</v>
      </c>
      <c r="F176" s="14" t="n">
        <v>0</v>
      </c>
    </row>
    <row r="177" customFormat="false" ht="24.75" hidden="false" customHeight="true" outlineLevel="0" collapsed="false">
      <c r="A177" s="10" t="s">
        <v>143</v>
      </c>
      <c r="B177" s="16" t="n">
        <v>46345</v>
      </c>
      <c r="C177" s="10" t="s">
        <v>73</v>
      </c>
      <c r="D177" s="10" t="s">
        <v>223</v>
      </c>
      <c r="E177" s="14" t="n">
        <v>0</v>
      </c>
      <c r="F177" s="14" t="n">
        <v>45</v>
      </c>
    </row>
    <row r="178" customFormat="false" ht="24.75" hidden="false" customHeight="true" outlineLevel="0" collapsed="false">
      <c r="A178" s="10" t="s">
        <v>144</v>
      </c>
      <c r="B178" s="16" t="n">
        <v>46345</v>
      </c>
      <c r="C178" s="10" t="s">
        <v>75</v>
      </c>
      <c r="D178" s="10" t="s">
        <v>227</v>
      </c>
      <c r="E178" s="14" t="n">
        <v>1860</v>
      </c>
      <c r="F178" s="14" t="n">
        <v>0</v>
      </c>
    </row>
    <row r="179" customFormat="false" ht="24.75" hidden="false" customHeight="true" outlineLevel="0" collapsed="false">
      <c r="A179" s="10" t="s">
        <v>144</v>
      </c>
      <c r="B179" s="16" t="n">
        <v>46345</v>
      </c>
      <c r="C179" s="10" t="s">
        <v>75</v>
      </c>
      <c r="D179" s="10" t="s">
        <v>219</v>
      </c>
      <c r="E179" s="14" t="n">
        <v>0</v>
      </c>
      <c r="F179" s="14" t="n">
        <v>1860</v>
      </c>
    </row>
    <row r="180" customFormat="false" ht="24.75" hidden="false" customHeight="true" outlineLevel="0" collapsed="false">
      <c r="A180" s="10" t="s">
        <v>145</v>
      </c>
      <c r="B180" s="16" t="n">
        <v>46345</v>
      </c>
      <c r="C180" s="10" t="s">
        <v>77</v>
      </c>
      <c r="D180" s="10" t="s">
        <v>215</v>
      </c>
      <c r="E180" s="14" t="n">
        <v>3000</v>
      </c>
      <c r="F180" s="14" t="n">
        <v>0</v>
      </c>
    </row>
    <row r="181" customFormat="false" ht="24.75" hidden="false" customHeight="true" outlineLevel="0" collapsed="false">
      <c r="A181" s="10" t="s">
        <v>145</v>
      </c>
      <c r="B181" s="16" t="n">
        <v>46345</v>
      </c>
      <c r="C181" s="10" t="s">
        <v>77</v>
      </c>
      <c r="D181" s="10" t="s">
        <v>223</v>
      </c>
      <c r="E181" s="14" t="n">
        <v>0</v>
      </c>
      <c r="F181" s="14" t="n">
        <v>3000</v>
      </c>
    </row>
    <row r="182" customFormat="false" ht="24.75" hidden="false" customHeight="true" outlineLevel="0" collapsed="false">
      <c r="A182" s="10" t="s">
        <v>146</v>
      </c>
      <c r="B182" s="16" t="n">
        <v>46346</v>
      </c>
      <c r="C182" s="10" t="s">
        <v>71</v>
      </c>
      <c r="D182" s="10" t="s">
        <v>223</v>
      </c>
      <c r="E182" s="14" t="n">
        <v>3516</v>
      </c>
      <c r="F182" s="14" t="n">
        <v>0</v>
      </c>
    </row>
    <row r="183" customFormat="false" ht="24.75" hidden="false" customHeight="true" outlineLevel="0" collapsed="false">
      <c r="A183" s="10" t="s">
        <v>146</v>
      </c>
      <c r="B183" s="16" t="n">
        <v>46346</v>
      </c>
      <c r="C183" s="10" t="s">
        <v>71</v>
      </c>
      <c r="D183" s="10" t="s">
        <v>224</v>
      </c>
      <c r="E183" s="14" t="n">
        <v>879</v>
      </c>
      <c r="F183" s="14" t="n">
        <v>0</v>
      </c>
    </row>
    <row r="184" customFormat="false" ht="24.75" hidden="false" customHeight="true" outlineLevel="0" collapsed="false">
      <c r="A184" s="10" t="s">
        <v>146</v>
      </c>
      <c r="B184" s="16" t="n">
        <v>46346</v>
      </c>
      <c r="C184" s="10" t="s">
        <v>71</v>
      </c>
      <c r="D184" s="10" t="s">
        <v>225</v>
      </c>
      <c r="E184" s="14" t="n">
        <v>0</v>
      </c>
      <c r="F184" s="14" t="n">
        <v>4395</v>
      </c>
    </row>
    <row r="185" customFormat="false" ht="24.75" hidden="false" customHeight="true" outlineLevel="0" collapsed="false">
      <c r="A185" s="10" t="s">
        <v>147</v>
      </c>
      <c r="B185" s="16" t="n">
        <v>46346</v>
      </c>
      <c r="C185" s="10" t="s">
        <v>73</v>
      </c>
      <c r="D185" s="10" t="s">
        <v>226</v>
      </c>
      <c r="E185" s="14" t="n">
        <v>45</v>
      </c>
      <c r="F185" s="14" t="n">
        <v>0</v>
      </c>
    </row>
    <row r="186" customFormat="false" ht="24.75" hidden="false" customHeight="true" outlineLevel="0" collapsed="false">
      <c r="A186" s="10" t="s">
        <v>147</v>
      </c>
      <c r="B186" s="16" t="n">
        <v>46346</v>
      </c>
      <c r="C186" s="10" t="s">
        <v>73</v>
      </c>
      <c r="D186" s="10" t="s">
        <v>223</v>
      </c>
      <c r="E186" s="14" t="n">
        <v>0</v>
      </c>
      <c r="F186" s="14" t="n">
        <v>45</v>
      </c>
    </row>
    <row r="187" customFormat="false" ht="24.75" hidden="false" customHeight="true" outlineLevel="0" collapsed="false">
      <c r="A187" s="10" t="s">
        <v>148</v>
      </c>
      <c r="B187" s="16" t="n">
        <v>46346</v>
      </c>
      <c r="C187" s="10" t="s">
        <v>75</v>
      </c>
      <c r="D187" s="10" t="s">
        <v>227</v>
      </c>
      <c r="E187" s="14" t="n">
        <v>1860</v>
      </c>
      <c r="F187" s="14" t="n">
        <v>0</v>
      </c>
    </row>
    <row r="188" customFormat="false" ht="24.75" hidden="false" customHeight="true" outlineLevel="0" collapsed="false">
      <c r="A188" s="10" t="s">
        <v>148</v>
      </c>
      <c r="B188" s="16" t="n">
        <v>46346</v>
      </c>
      <c r="C188" s="10" t="s">
        <v>75</v>
      </c>
      <c r="D188" s="10" t="s">
        <v>219</v>
      </c>
      <c r="E188" s="14" t="n">
        <v>0</v>
      </c>
      <c r="F188" s="14" t="n">
        <v>1860</v>
      </c>
    </row>
    <row r="189" customFormat="false" ht="24.75" hidden="false" customHeight="true" outlineLevel="0" collapsed="false">
      <c r="A189" s="10" t="s">
        <v>149</v>
      </c>
      <c r="B189" s="16" t="n">
        <v>46346</v>
      </c>
      <c r="C189" s="10" t="s">
        <v>77</v>
      </c>
      <c r="D189" s="10" t="s">
        <v>215</v>
      </c>
      <c r="E189" s="14" t="n">
        <v>3000</v>
      </c>
      <c r="F189" s="14" t="n">
        <v>0</v>
      </c>
    </row>
    <row r="190" customFormat="false" ht="24.75" hidden="false" customHeight="true" outlineLevel="0" collapsed="false">
      <c r="A190" s="10" t="s">
        <v>149</v>
      </c>
      <c r="B190" s="16" t="n">
        <v>46346</v>
      </c>
      <c r="C190" s="10" t="s">
        <v>77</v>
      </c>
      <c r="D190" s="10" t="s">
        <v>223</v>
      </c>
      <c r="E190" s="14" t="n">
        <v>0</v>
      </c>
      <c r="F190" s="14" t="n">
        <v>3000</v>
      </c>
    </row>
    <row r="191" customFormat="false" ht="24.75" hidden="false" customHeight="true" outlineLevel="0" collapsed="false">
      <c r="A191" s="10" t="s">
        <v>150</v>
      </c>
      <c r="B191" s="16" t="n">
        <v>46346</v>
      </c>
      <c r="C191" s="10" t="s">
        <v>151</v>
      </c>
      <c r="D191" s="10" t="s">
        <v>215</v>
      </c>
      <c r="E191" s="14" t="n">
        <v>20000</v>
      </c>
      <c r="F191" s="14" t="n">
        <v>0</v>
      </c>
    </row>
    <row r="192" customFormat="false" ht="24.75" hidden="false" customHeight="true" outlineLevel="0" collapsed="false">
      <c r="A192" s="10" t="s">
        <v>150</v>
      </c>
      <c r="B192" s="16" t="n">
        <v>46346</v>
      </c>
      <c r="C192" s="10" t="s">
        <v>151</v>
      </c>
      <c r="D192" s="10" t="s">
        <v>224</v>
      </c>
      <c r="E192" s="14" t="n">
        <v>0</v>
      </c>
      <c r="F192" s="14" t="n">
        <v>20000</v>
      </c>
    </row>
    <row r="193" customFormat="false" ht="24.75" hidden="false" customHeight="true" outlineLevel="0" collapsed="false">
      <c r="A193" s="10" t="s">
        <v>152</v>
      </c>
      <c r="B193" s="16" t="n">
        <v>46347</v>
      </c>
      <c r="C193" s="10" t="s">
        <v>71</v>
      </c>
      <c r="D193" s="10" t="s">
        <v>223</v>
      </c>
      <c r="E193" s="14" t="n">
        <v>3516</v>
      </c>
      <c r="F193" s="14" t="n">
        <v>0</v>
      </c>
    </row>
    <row r="194" customFormat="false" ht="24.75" hidden="false" customHeight="true" outlineLevel="0" collapsed="false">
      <c r="A194" s="10" t="s">
        <v>152</v>
      </c>
      <c r="B194" s="16" t="n">
        <v>46347</v>
      </c>
      <c r="C194" s="10" t="s">
        <v>71</v>
      </c>
      <c r="D194" s="10" t="s">
        <v>224</v>
      </c>
      <c r="E194" s="14" t="n">
        <v>879</v>
      </c>
      <c r="F194" s="14" t="n">
        <v>0</v>
      </c>
    </row>
    <row r="195" customFormat="false" ht="24.75" hidden="false" customHeight="true" outlineLevel="0" collapsed="false">
      <c r="A195" s="10" t="s">
        <v>152</v>
      </c>
      <c r="B195" s="16" t="n">
        <v>46347</v>
      </c>
      <c r="C195" s="10" t="s">
        <v>71</v>
      </c>
      <c r="D195" s="10" t="s">
        <v>225</v>
      </c>
      <c r="E195" s="14" t="n">
        <v>0</v>
      </c>
      <c r="F195" s="14" t="n">
        <v>4395</v>
      </c>
    </row>
    <row r="196" customFormat="false" ht="24.75" hidden="false" customHeight="true" outlineLevel="0" collapsed="false">
      <c r="A196" s="10" t="s">
        <v>153</v>
      </c>
      <c r="B196" s="16" t="n">
        <v>46347</v>
      </c>
      <c r="C196" s="10" t="s">
        <v>73</v>
      </c>
      <c r="D196" s="10" t="s">
        <v>226</v>
      </c>
      <c r="E196" s="14" t="n">
        <v>45</v>
      </c>
      <c r="F196" s="14" t="n">
        <v>0</v>
      </c>
    </row>
    <row r="197" customFormat="false" ht="24.75" hidden="false" customHeight="true" outlineLevel="0" collapsed="false">
      <c r="A197" s="10" t="s">
        <v>153</v>
      </c>
      <c r="B197" s="16" t="n">
        <v>46347</v>
      </c>
      <c r="C197" s="10" t="s">
        <v>73</v>
      </c>
      <c r="D197" s="10" t="s">
        <v>223</v>
      </c>
      <c r="E197" s="14" t="n">
        <v>0</v>
      </c>
      <c r="F197" s="14" t="n">
        <v>45</v>
      </c>
    </row>
    <row r="198" customFormat="false" ht="24.75" hidden="false" customHeight="true" outlineLevel="0" collapsed="false">
      <c r="A198" s="10" t="s">
        <v>154</v>
      </c>
      <c r="B198" s="16" t="n">
        <v>46347</v>
      </c>
      <c r="C198" s="10" t="s">
        <v>75</v>
      </c>
      <c r="D198" s="10" t="s">
        <v>227</v>
      </c>
      <c r="E198" s="14" t="n">
        <v>1860</v>
      </c>
      <c r="F198" s="14" t="n">
        <v>0</v>
      </c>
    </row>
    <row r="199" customFormat="false" ht="24.75" hidden="false" customHeight="true" outlineLevel="0" collapsed="false">
      <c r="A199" s="10" t="s">
        <v>154</v>
      </c>
      <c r="B199" s="16" t="n">
        <v>46347</v>
      </c>
      <c r="C199" s="10" t="s">
        <v>75</v>
      </c>
      <c r="D199" s="10" t="s">
        <v>219</v>
      </c>
      <c r="E199" s="14" t="n">
        <v>0</v>
      </c>
      <c r="F199" s="14" t="n">
        <v>1860</v>
      </c>
    </row>
    <row r="200" customFormat="false" ht="24.75" hidden="false" customHeight="true" outlineLevel="0" collapsed="false">
      <c r="A200" s="10" t="s">
        <v>155</v>
      </c>
      <c r="B200" s="16" t="n">
        <v>46347</v>
      </c>
      <c r="C200" s="10" t="s">
        <v>77</v>
      </c>
      <c r="D200" s="10" t="s">
        <v>215</v>
      </c>
      <c r="E200" s="14" t="n">
        <v>3000</v>
      </c>
      <c r="F200" s="14" t="n">
        <v>0</v>
      </c>
    </row>
    <row r="201" customFormat="false" ht="24.75" hidden="false" customHeight="true" outlineLevel="0" collapsed="false">
      <c r="A201" s="10" t="s">
        <v>155</v>
      </c>
      <c r="B201" s="16" t="n">
        <v>46347</v>
      </c>
      <c r="C201" s="10" t="s">
        <v>77</v>
      </c>
      <c r="D201" s="10" t="s">
        <v>223</v>
      </c>
      <c r="E201" s="14" t="n">
        <v>0</v>
      </c>
      <c r="F201" s="14" t="n">
        <v>3000</v>
      </c>
    </row>
    <row r="202" customFormat="false" ht="24.75" hidden="false" customHeight="true" outlineLevel="0" collapsed="false">
      <c r="A202" s="10" t="s">
        <v>156</v>
      </c>
      <c r="B202" s="16" t="n">
        <v>46349</v>
      </c>
      <c r="C202" s="10" t="s">
        <v>71</v>
      </c>
      <c r="D202" s="10" t="s">
        <v>223</v>
      </c>
      <c r="E202" s="14" t="n">
        <v>3516</v>
      </c>
      <c r="F202" s="14" t="n">
        <v>0</v>
      </c>
    </row>
    <row r="203" customFormat="false" ht="24.75" hidden="false" customHeight="true" outlineLevel="0" collapsed="false">
      <c r="A203" s="10" t="s">
        <v>156</v>
      </c>
      <c r="B203" s="16" t="n">
        <v>46349</v>
      </c>
      <c r="C203" s="10" t="s">
        <v>71</v>
      </c>
      <c r="D203" s="10" t="s">
        <v>224</v>
      </c>
      <c r="E203" s="14" t="n">
        <v>879</v>
      </c>
      <c r="F203" s="14" t="n">
        <v>0</v>
      </c>
    </row>
    <row r="204" customFormat="false" ht="24.75" hidden="false" customHeight="true" outlineLevel="0" collapsed="false">
      <c r="A204" s="10" t="s">
        <v>156</v>
      </c>
      <c r="B204" s="16" t="n">
        <v>46349</v>
      </c>
      <c r="C204" s="10" t="s">
        <v>71</v>
      </c>
      <c r="D204" s="10" t="s">
        <v>225</v>
      </c>
      <c r="E204" s="14" t="n">
        <v>0</v>
      </c>
      <c r="F204" s="14" t="n">
        <v>4395</v>
      </c>
    </row>
    <row r="205" customFormat="false" ht="24.75" hidden="false" customHeight="true" outlineLevel="0" collapsed="false">
      <c r="A205" s="10" t="s">
        <v>157</v>
      </c>
      <c r="B205" s="16" t="n">
        <v>46349</v>
      </c>
      <c r="C205" s="10" t="s">
        <v>73</v>
      </c>
      <c r="D205" s="10" t="s">
        <v>226</v>
      </c>
      <c r="E205" s="14" t="n">
        <v>45</v>
      </c>
      <c r="F205" s="14" t="n">
        <v>0</v>
      </c>
    </row>
    <row r="206" customFormat="false" ht="24.75" hidden="false" customHeight="true" outlineLevel="0" collapsed="false">
      <c r="A206" s="10" t="s">
        <v>157</v>
      </c>
      <c r="B206" s="16" t="n">
        <v>46349</v>
      </c>
      <c r="C206" s="10" t="s">
        <v>73</v>
      </c>
      <c r="D206" s="10" t="s">
        <v>223</v>
      </c>
      <c r="E206" s="14" t="n">
        <v>0</v>
      </c>
      <c r="F206" s="14" t="n">
        <v>45</v>
      </c>
    </row>
    <row r="207" customFormat="false" ht="24.75" hidden="false" customHeight="true" outlineLevel="0" collapsed="false">
      <c r="A207" s="10" t="s">
        <v>158</v>
      </c>
      <c r="B207" s="16" t="n">
        <v>46349</v>
      </c>
      <c r="C207" s="10" t="s">
        <v>75</v>
      </c>
      <c r="D207" s="10" t="s">
        <v>227</v>
      </c>
      <c r="E207" s="14" t="n">
        <v>1860</v>
      </c>
      <c r="F207" s="14" t="n">
        <v>0</v>
      </c>
    </row>
    <row r="208" customFormat="false" ht="24.75" hidden="false" customHeight="true" outlineLevel="0" collapsed="false">
      <c r="A208" s="10" t="s">
        <v>158</v>
      </c>
      <c r="B208" s="16" t="n">
        <v>46349</v>
      </c>
      <c r="C208" s="10" t="s">
        <v>75</v>
      </c>
      <c r="D208" s="10" t="s">
        <v>219</v>
      </c>
      <c r="E208" s="14" t="n">
        <v>0</v>
      </c>
      <c r="F208" s="14" t="n">
        <v>1860</v>
      </c>
    </row>
    <row r="209" customFormat="false" ht="24.75" hidden="false" customHeight="true" outlineLevel="0" collapsed="false">
      <c r="A209" s="10" t="s">
        <v>159</v>
      </c>
      <c r="B209" s="16" t="n">
        <v>46349</v>
      </c>
      <c r="C209" s="10" t="s">
        <v>77</v>
      </c>
      <c r="D209" s="10" t="s">
        <v>215</v>
      </c>
      <c r="E209" s="14" t="n">
        <v>3000</v>
      </c>
      <c r="F209" s="14" t="n">
        <v>0</v>
      </c>
    </row>
    <row r="210" customFormat="false" ht="24.75" hidden="false" customHeight="true" outlineLevel="0" collapsed="false">
      <c r="A210" s="10" t="s">
        <v>159</v>
      </c>
      <c r="B210" s="16" t="n">
        <v>46349</v>
      </c>
      <c r="C210" s="10" t="s">
        <v>77</v>
      </c>
      <c r="D210" s="10" t="s">
        <v>223</v>
      </c>
      <c r="E210" s="14" t="n">
        <v>0</v>
      </c>
      <c r="F210" s="14" t="n">
        <v>3000</v>
      </c>
    </row>
    <row r="211" customFormat="false" ht="24.75" hidden="false" customHeight="true" outlineLevel="0" collapsed="false">
      <c r="A211" s="10" t="s">
        <v>160</v>
      </c>
      <c r="B211" s="16" t="n">
        <v>46350</v>
      </c>
      <c r="C211" s="10" t="s">
        <v>71</v>
      </c>
      <c r="D211" s="10" t="s">
        <v>223</v>
      </c>
      <c r="E211" s="14" t="n">
        <v>3516</v>
      </c>
      <c r="F211" s="14" t="n">
        <v>0</v>
      </c>
    </row>
    <row r="212" customFormat="false" ht="24.75" hidden="false" customHeight="true" outlineLevel="0" collapsed="false">
      <c r="A212" s="10" t="s">
        <v>160</v>
      </c>
      <c r="B212" s="16" t="n">
        <v>46350</v>
      </c>
      <c r="C212" s="10" t="s">
        <v>71</v>
      </c>
      <c r="D212" s="10" t="s">
        <v>224</v>
      </c>
      <c r="E212" s="14" t="n">
        <v>879</v>
      </c>
      <c r="F212" s="14" t="n">
        <v>0</v>
      </c>
    </row>
    <row r="213" customFormat="false" ht="24.75" hidden="false" customHeight="true" outlineLevel="0" collapsed="false">
      <c r="A213" s="10" t="s">
        <v>160</v>
      </c>
      <c r="B213" s="16" t="n">
        <v>46350</v>
      </c>
      <c r="C213" s="10" t="s">
        <v>71</v>
      </c>
      <c r="D213" s="10" t="s">
        <v>225</v>
      </c>
      <c r="E213" s="14" t="n">
        <v>0</v>
      </c>
      <c r="F213" s="14" t="n">
        <v>4395</v>
      </c>
    </row>
    <row r="214" customFormat="false" ht="24.75" hidden="false" customHeight="true" outlineLevel="0" collapsed="false">
      <c r="A214" s="10" t="s">
        <v>161</v>
      </c>
      <c r="B214" s="16" t="n">
        <v>46350</v>
      </c>
      <c r="C214" s="10" t="s">
        <v>73</v>
      </c>
      <c r="D214" s="10" t="s">
        <v>226</v>
      </c>
      <c r="E214" s="14" t="n">
        <v>45</v>
      </c>
      <c r="F214" s="14" t="n">
        <v>0</v>
      </c>
    </row>
    <row r="215" customFormat="false" ht="24.75" hidden="false" customHeight="true" outlineLevel="0" collapsed="false">
      <c r="A215" s="10" t="s">
        <v>161</v>
      </c>
      <c r="B215" s="16" t="n">
        <v>46350</v>
      </c>
      <c r="C215" s="10" t="s">
        <v>73</v>
      </c>
      <c r="D215" s="10" t="s">
        <v>223</v>
      </c>
      <c r="E215" s="14" t="n">
        <v>0</v>
      </c>
      <c r="F215" s="14" t="n">
        <v>45</v>
      </c>
    </row>
    <row r="216" customFormat="false" ht="24.75" hidden="false" customHeight="true" outlineLevel="0" collapsed="false">
      <c r="A216" s="10" t="s">
        <v>162</v>
      </c>
      <c r="B216" s="16" t="n">
        <v>46350</v>
      </c>
      <c r="C216" s="10" t="s">
        <v>75</v>
      </c>
      <c r="D216" s="10" t="s">
        <v>227</v>
      </c>
      <c r="E216" s="14" t="n">
        <v>1860</v>
      </c>
      <c r="F216" s="14" t="n">
        <v>0</v>
      </c>
    </row>
    <row r="217" customFormat="false" ht="24.75" hidden="false" customHeight="true" outlineLevel="0" collapsed="false">
      <c r="A217" s="10" t="s">
        <v>162</v>
      </c>
      <c r="B217" s="16" t="n">
        <v>46350</v>
      </c>
      <c r="C217" s="10" t="s">
        <v>75</v>
      </c>
      <c r="D217" s="10" t="s">
        <v>219</v>
      </c>
      <c r="E217" s="14" t="n">
        <v>0</v>
      </c>
      <c r="F217" s="14" t="n">
        <v>1860</v>
      </c>
    </row>
    <row r="218" customFormat="false" ht="24.75" hidden="false" customHeight="true" outlineLevel="0" collapsed="false">
      <c r="A218" s="10" t="s">
        <v>163</v>
      </c>
      <c r="B218" s="16" t="n">
        <v>46350</v>
      </c>
      <c r="C218" s="10" t="s">
        <v>77</v>
      </c>
      <c r="D218" s="10" t="s">
        <v>215</v>
      </c>
      <c r="E218" s="14" t="n">
        <v>3000</v>
      </c>
      <c r="F218" s="14" t="n">
        <v>0</v>
      </c>
    </row>
    <row r="219" customFormat="false" ht="24.75" hidden="false" customHeight="true" outlineLevel="0" collapsed="false">
      <c r="A219" s="10" t="s">
        <v>163</v>
      </c>
      <c r="B219" s="16" t="n">
        <v>46350</v>
      </c>
      <c r="C219" s="10" t="s">
        <v>77</v>
      </c>
      <c r="D219" s="10" t="s">
        <v>223</v>
      </c>
      <c r="E219" s="14" t="n">
        <v>0</v>
      </c>
      <c r="F219" s="14" t="n">
        <v>3000</v>
      </c>
    </row>
    <row r="220" customFormat="false" ht="24.75" hidden="false" customHeight="true" outlineLevel="0" collapsed="false">
      <c r="A220" s="10" t="s">
        <v>164</v>
      </c>
      <c r="B220" s="16" t="n">
        <v>46351</v>
      </c>
      <c r="C220" s="10" t="s">
        <v>71</v>
      </c>
      <c r="D220" s="10" t="s">
        <v>223</v>
      </c>
      <c r="E220" s="14" t="n">
        <v>3516</v>
      </c>
      <c r="F220" s="14" t="n">
        <v>0</v>
      </c>
    </row>
    <row r="221" customFormat="false" ht="24.75" hidden="false" customHeight="true" outlineLevel="0" collapsed="false">
      <c r="A221" s="10" t="s">
        <v>164</v>
      </c>
      <c r="B221" s="16" t="n">
        <v>46351</v>
      </c>
      <c r="C221" s="10" t="s">
        <v>71</v>
      </c>
      <c r="D221" s="10" t="s">
        <v>224</v>
      </c>
      <c r="E221" s="14" t="n">
        <v>879</v>
      </c>
      <c r="F221" s="14" t="n">
        <v>0</v>
      </c>
    </row>
    <row r="222" customFormat="false" ht="24.75" hidden="false" customHeight="true" outlineLevel="0" collapsed="false">
      <c r="A222" s="10" t="s">
        <v>164</v>
      </c>
      <c r="B222" s="16" t="n">
        <v>46351</v>
      </c>
      <c r="C222" s="10" t="s">
        <v>71</v>
      </c>
      <c r="D222" s="10" t="s">
        <v>225</v>
      </c>
      <c r="E222" s="14" t="n">
        <v>0</v>
      </c>
      <c r="F222" s="14" t="n">
        <v>4395</v>
      </c>
    </row>
    <row r="223" customFormat="false" ht="24.75" hidden="false" customHeight="true" outlineLevel="0" collapsed="false">
      <c r="A223" s="10" t="s">
        <v>165</v>
      </c>
      <c r="B223" s="16" t="n">
        <v>46351</v>
      </c>
      <c r="C223" s="10" t="s">
        <v>73</v>
      </c>
      <c r="D223" s="10" t="s">
        <v>226</v>
      </c>
      <c r="E223" s="14" t="n">
        <v>45</v>
      </c>
      <c r="F223" s="14" t="n">
        <v>0</v>
      </c>
    </row>
    <row r="224" customFormat="false" ht="24.75" hidden="false" customHeight="true" outlineLevel="0" collapsed="false">
      <c r="A224" s="10" t="s">
        <v>165</v>
      </c>
      <c r="B224" s="16" t="n">
        <v>46351</v>
      </c>
      <c r="C224" s="10" t="s">
        <v>73</v>
      </c>
      <c r="D224" s="10" t="s">
        <v>223</v>
      </c>
      <c r="E224" s="14" t="n">
        <v>0</v>
      </c>
      <c r="F224" s="14" t="n">
        <v>45</v>
      </c>
    </row>
    <row r="225" customFormat="false" ht="24.75" hidden="false" customHeight="true" outlineLevel="0" collapsed="false">
      <c r="A225" s="10" t="s">
        <v>166</v>
      </c>
      <c r="B225" s="16" t="n">
        <v>46351</v>
      </c>
      <c r="C225" s="10" t="s">
        <v>75</v>
      </c>
      <c r="D225" s="10" t="s">
        <v>227</v>
      </c>
      <c r="E225" s="14" t="n">
        <v>1860</v>
      </c>
      <c r="F225" s="14" t="n">
        <v>0</v>
      </c>
    </row>
    <row r="226" customFormat="false" ht="24.75" hidden="false" customHeight="true" outlineLevel="0" collapsed="false">
      <c r="A226" s="10" t="s">
        <v>166</v>
      </c>
      <c r="B226" s="16" t="n">
        <v>46351</v>
      </c>
      <c r="C226" s="10" t="s">
        <v>75</v>
      </c>
      <c r="D226" s="10" t="s">
        <v>219</v>
      </c>
      <c r="E226" s="14" t="n">
        <v>0</v>
      </c>
      <c r="F226" s="14" t="n">
        <v>1860</v>
      </c>
    </row>
    <row r="227" customFormat="false" ht="24.75" hidden="false" customHeight="true" outlineLevel="0" collapsed="false">
      <c r="A227" s="10" t="s">
        <v>167</v>
      </c>
      <c r="B227" s="16" t="n">
        <v>46351</v>
      </c>
      <c r="C227" s="10" t="s">
        <v>77</v>
      </c>
      <c r="D227" s="10" t="s">
        <v>215</v>
      </c>
      <c r="E227" s="14" t="n">
        <v>3000</v>
      </c>
      <c r="F227" s="14" t="n">
        <v>0</v>
      </c>
    </row>
    <row r="228" customFormat="false" ht="24.75" hidden="false" customHeight="true" outlineLevel="0" collapsed="false">
      <c r="A228" s="10" t="s">
        <v>167</v>
      </c>
      <c r="B228" s="16" t="n">
        <v>46351</v>
      </c>
      <c r="C228" s="10" t="s">
        <v>77</v>
      </c>
      <c r="D228" s="10" t="s">
        <v>223</v>
      </c>
      <c r="E228" s="14" t="n">
        <v>0</v>
      </c>
      <c r="F228" s="14" t="n">
        <v>3000</v>
      </c>
    </row>
    <row r="229" customFormat="false" ht="24.75" hidden="false" customHeight="true" outlineLevel="0" collapsed="false">
      <c r="A229" s="10" t="s">
        <v>168</v>
      </c>
      <c r="B229" s="16" t="n">
        <v>46351</v>
      </c>
      <c r="C229" s="10" t="s">
        <v>169</v>
      </c>
      <c r="D229" s="10" t="s">
        <v>228</v>
      </c>
      <c r="E229" s="14" t="n">
        <v>45000</v>
      </c>
      <c r="F229" s="14" t="n">
        <v>0</v>
      </c>
    </row>
    <row r="230" customFormat="false" ht="24.75" hidden="false" customHeight="true" outlineLevel="0" collapsed="false">
      <c r="A230" s="10" t="s">
        <v>168</v>
      </c>
      <c r="B230" s="16" t="n">
        <v>46351</v>
      </c>
      <c r="C230" s="10" t="s">
        <v>169</v>
      </c>
      <c r="D230" s="10" t="s">
        <v>215</v>
      </c>
      <c r="E230" s="14" t="n">
        <v>0</v>
      </c>
      <c r="F230" s="14" t="n">
        <v>45000</v>
      </c>
    </row>
    <row r="231" customFormat="false" ht="24.75" hidden="false" customHeight="true" outlineLevel="0" collapsed="false">
      <c r="A231" s="10" t="s">
        <v>170</v>
      </c>
      <c r="B231" s="16" t="n">
        <v>46352</v>
      </c>
      <c r="C231" s="10" t="s">
        <v>71</v>
      </c>
      <c r="D231" s="10" t="s">
        <v>223</v>
      </c>
      <c r="E231" s="14" t="n">
        <v>3516</v>
      </c>
      <c r="F231" s="14" t="n">
        <v>0</v>
      </c>
    </row>
    <row r="232" customFormat="false" ht="24.75" hidden="false" customHeight="true" outlineLevel="0" collapsed="false">
      <c r="A232" s="10" t="s">
        <v>170</v>
      </c>
      <c r="B232" s="16" t="n">
        <v>46352</v>
      </c>
      <c r="C232" s="10" t="s">
        <v>71</v>
      </c>
      <c r="D232" s="10" t="s">
        <v>224</v>
      </c>
      <c r="E232" s="14" t="n">
        <v>879</v>
      </c>
      <c r="F232" s="14" t="n">
        <v>0</v>
      </c>
    </row>
    <row r="233" customFormat="false" ht="24.75" hidden="false" customHeight="true" outlineLevel="0" collapsed="false">
      <c r="A233" s="10" t="s">
        <v>170</v>
      </c>
      <c r="B233" s="16" t="n">
        <v>46352</v>
      </c>
      <c r="C233" s="10" t="s">
        <v>71</v>
      </c>
      <c r="D233" s="10" t="s">
        <v>225</v>
      </c>
      <c r="E233" s="14" t="n">
        <v>0</v>
      </c>
      <c r="F233" s="14" t="n">
        <v>4395</v>
      </c>
    </row>
    <row r="234" customFormat="false" ht="24.75" hidden="false" customHeight="true" outlineLevel="0" collapsed="false">
      <c r="A234" s="10" t="s">
        <v>171</v>
      </c>
      <c r="B234" s="16" t="n">
        <v>46352</v>
      </c>
      <c r="C234" s="10" t="s">
        <v>73</v>
      </c>
      <c r="D234" s="10" t="s">
        <v>226</v>
      </c>
      <c r="E234" s="14" t="n">
        <v>45</v>
      </c>
      <c r="F234" s="14" t="n">
        <v>0</v>
      </c>
    </row>
    <row r="235" customFormat="false" ht="24.75" hidden="false" customHeight="true" outlineLevel="0" collapsed="false">
      <c r="A235" s="10" t="s">
        <v>171</v>
      </c>
      <c r="B235" s="16" t="n">
        <v>46352</v>
      </c>
      <c r="C235" s="10" t="s">
        <v>73</v>
      </c>
      <c r="D235" s="10" t="s">
        <v>223</v>
      </c>
      <c r="E235" s="14" t="n">
        <v>0</v>
      </c>
      <c r="F235" s="14" t="n">
        <v>45</v>
      </c>
    </row>
    <row r="236" customFormat="false" ht="24.75" hidden="false" customHeight="true" outlineLevel="0" collapsed="false">
      <c r="A236" s="10" t="s">
        <v>172</v>
      </c>
      <c r="B236" s="16" t="n">
        <v>46352</v>
      </c>
      <c r="C236" s="10" t="s">
        <v>75</v>
      </c>
      <c r="D236" s="10" t="s">
        <v>227</v>
      </c>
      <c r="E236" s="14" t="n">
        <v>1860</v>
      </c>
      <c r="F236" s="14" t="n">
        <v>0</v>
      </c>
    </row>
    <row r="237" customFormat="false" ht="24.75" hidden="false" customHeight="true" outlineLevel="0" collapsed="false">
      <c r="A237" s="10" t="s">
        <v>172</v>
      </c>
      <c r="B237" s="16" t="n">
        <v>46352</v>
      </c>
      <c r="C237" s="10" t="s">
        <v>75</v>
      </c>
      <c r="D237" s="10" t="s">
        <v>219</v>
      </c>
      <c r="E237" s="14" t="n">
        <v>0</v>
      </c>
      <c r="F237" s="14" t="n">
        <v>1860</v>
      </c>
    </row>
    <row r="238" customFormat="false" ht="24.75" hidden="false" customHeight="true" outlineLevel="0" collapsed="false">
      <c r="A238" s="10" t="s">
        <v>173</v>
      </c>
      <c r="B238" s="16" t="n">
        <v>46352</v>
      </c>
      <c r="C238" s="10" t="s">
        <v>77</v>
      </c>
      <c r="D238" s="10" t="s">
        <v>215</v>
      </c>
      <c r="E238" s="14" t="n">
        <v>3000</v>
      </c>
      <c r="F238" s="14" t="n">
        <v>0</v>
      </c>
    </row>
    <row r="239" customFormat="false" ht="24.75" hidden="false" customHeight="true" outlineLevel="0" collapsed="false">
      <c r="A239" s="10" t="s">
        <v>173</v>
      </c>
      <c r="B239" s="16" t="n">
        <v>46352</v>
      </c>
      <c r="C239" s="10" t="s">
        <v>77</v>
      </c>
      <c r="D239" s="10" t="s">
        <v>223</v>
      </c>
      <c r="E239" s="14" t="n">
        <v>0</v>
      </c>
      <c r="F239" s="14" t="n">
        <v>3000</v>
      </c>
    </row>
    <row r="240" customFormat="false" ht="24.75" hidden="false" customHeight="true" outlineLevel="0" collapsed="false">
      <c r="A240" s="10" t="s">
        <v>174</v>
      </c>
      <c r="B240" s="16" t="n">
        <v>46353</v>
      </c>
      <c r="C240" s="10" t="s">
        <v>71</v>
      </c>
      <c r="D240" s="10" t="s">
        <v>223</v>
      </c>
      <c r="E240" s="14" t="n">
        <v>3516</v>
      </c>
      <c r="F240" s="14" t="n">
        <v>0</v>
      </c>
    </row>
    <row r="241" customFormat="false" ht="24.75" hidden="false" customHeight="true" outlineLevel="0" collapsed="false">
      <c r="A241" s="10" t="s">
        <v>174</v>
      </c>
      <c r="B241" s="16" t="n">
        <v>46353</v>
      </c>
      <c r="C241" s="10" t="s">
        <v>71</v>
      </c>
      <c r="D241" s="10" t="s">
        <v>224</v>
      </c>
      <c r="E241" s="14" t="n">
        <v>879</v>
      </c>
      <c r="F241" s="14" t="n">
        <v>0</v>
      </c>
    </row>
    <row r="242" customFormat="false" ht="24.75" hidden="false" customHeight="true" outlineLevel="0" collapsed="false">
      <c r="A242" s="10" t="s">
        <v>174</v>
      </c>
      <c r="B242" s="16" t="n">
        <v>46353</v>
      </c>
      <c r="C242" s="10" t="s">
        <v>71</v>
      </c>
      <c r="D242" s="10" t="s">
        <v>225</v>
      </c>
      <c r="E242" s="14" t="n">
        <v>0</v>
      </c>
      <c r="F242" s="14" t="n">
        <v>4395</v>
      </c>
    </row>
    <row r="243" customFormat="false" ht="24.75" hidden="false" customHeight="true" outlineLevel="0" collapsed="false">
      <c r="A243" s="10" t="s">
        <v>175</v>
      </c>
      <c r="B243" s="16" t="n">
        <v>46353</v>
      </c>
      <c r="C243" s="10" t="s">
        <v>73</v>
      </c>
      <c r="D243" s="10" t="s">
        <v>226</v>
      </c>
      <c r="E243" s="14" t="n">
        <v>45</v>
      </c>
      <c r="F243" s="14" t="n">
        <v>0</v>
      </c>
    </row>
    <row r="244" customFormat="false" ht="24.75" hidden="false" customHeight="true" outlineLevel="0" collapsed="false">
      <c r="A244" s="10" t="s">
        <v>175</v>
      </c>
      <c r="B244" s="16" t="n">
        <v>46353</v>
      </c>
      <c r="C244" s="10" t="s">
        <v>73</v>
      </c>
      <c r="D244" s="10" t="s">
        <v>223</v>
      </c>
      <c r="E244" s="14" t="n">
        <v>0</v>
      </c>
      <c r="F244" s="14" t="n">
        <v>45</v>
      </c>
    </row>
    <row r="245" customFormat="false" ht="24.75" hidden="false" customHeight="true" outlineLevel="0" collapsed="false">
      <c r="A245" s="10" t="s">
        <v>176</v>
      </c>
      <c r="B245" s="16" t="n">
        <v>46353</v>
      </c>
      <c r="C245" s="10" t="s">
        <v>75</v>
      </c>
      <c r="D245" s="10" t="s">
        <v>227</v>
      </c>
      <c r="E245" s="14" t="n">
        <v>1860</v>
      </c>
      <c r="F245" s="14" t="n">
        <v>0</v>
      </c>
    </row>
    <row r="246" customFormat="false" ht="24.75" hidden="false" customHeight="true" outlineLevel="0" collapsed="false">
      <c r="A246" s="10" t="s">
        <v>176</v>
      </c>
      <c r="B246" s="16" t="n">
        <v>46353</v>
      </c>
      <c r="C246" s="10" t="s">
        <v>75</v>
      </c>
      <c r="D246" s="10" t="s">
        <v>219</v>
      </c>
      <c r="E246" s="14" t="n">
        <v>0</v>
      </c>
      <c r="F246" s="14" t="n">
        <v>1860</v>
      </c>
    </row>
    <row r="247" customFormat="false" ht="24.75" hidden="false" customHeight="true" outlineLevel="0" collapsed="false">
      <c r="A247" s="10" t="s">
        <v>177</v>
      </c>
      <c r="B247" s="16" t="n">
        <v>46353</v>
      </c>
      <c r="C247" s="10" t="s">
        <v>77</v>
      </c>
      <c r="D247" s="10" t="s">
        <v>215</v>
      </c>
      <c r="E247" s="14" t="n">
        <v>3000</v>
      </c>
      <c r="F247" s="14" t="n">
        <v>0</v>
      </c>
    </row>
    <row r="248" customFormat="false" ht="24.75" hidden="false" customHeight="true" outlineLevel="0" collapsed="false">
      <c r="A248" s="10" t="s">
        <v>177</v>
      </c>
      <c r="B248" s="16" t="n">
        <v>46353</v>
      </c>
      <c r="C248" s="10" t="s">
        <v>77</v>
      </c>
      <c r="D248" s="10" t="s">
        <v>223</v>
      </c>
      <c r="E248" s="14" t="n">
        <v>0</v>
      </c>
      <c r="F248" s="14" t="n">
        <v>3000</v>
      </c>
    </row>
    <row r="249" customFormat="false" ht="24.75" hidden="false" customHeight="true" outlineLevel="0" collapsed="false">
      <c r="A249" s="10" t="s">
        <v>178</v>
      </c>
      <c r="B249" s="16" t="n">
        <v>46354</v>
      </c>
      <c r="C249" s="10" t="s">
        <v>71</v>
      </c>
      <c r="D249" s="10" t="s">
        <v>223</v>
      </c>
      <c r="E249" s="14" t="n">
        <v>3516</v>
      </c>
      <c r="F249" s="14" t="n">
        <v>0</v>
      </c>
    </row>
    <row r="250" customFormat="false" ht="24.75" hidden="false" customHeight="true" outlineLevel="0" collapsed="false">
      <c r="A250" s="10" t="s">
        <v>178</v>
      </c>
      <c r="B250" s="16" t="n">
        <v>46354</v>
      </c>
      <c r="C250" s="10" t="s">
        <v>71</v>
      </c>
      <c r="D250" s="10" t="s">
        <v>224</v>
      </c>
      <c r="E250" s="14" t="n">
        <v>879</v>
      </c>
      <c r="F250" s="14" t="n">
        <v>0</v>
      </c>
    </row>
    <row r="251" customFormat="false" ht="24.75" hidden="false" customHeight="true" outlineLevel="0" collapsed="false">
      <c r="A251" s="10" t="s">
        <v>178</v>
      </c>
      <c r="B251" s="16" t="n">
        <v>46354</v>
      </c>
      <c r="C251" s="10" t="s">
        <v>71</v>
      </c>
      <c r="D251" s="10" t="s">
        <v>225</v>
      </c>
      <c r="E251" s="14" t="n">
        <v>0</v>
      </c>
      <c r="F251" s="14" t="n">
        <v>4395</v>
      </c>
    </row>
    <row r="252" customFormat="false" ht="24.75" hidden="false" customHeight="true" outlineLevel="0" collapsed="false">
      <c r="A252" s="10" t="s">
        <v>179</v>
      </c>
      <c r="B252" s="16" t="n">
        <v>46354</v>
      </c>
      <c r="C252" s="10" t="s">
        <v>73</v>
      </c>
      <c r="D252" s="10" t="s">
        <v>226</v>
      </c>
      <c r="E252" s="14" t="n">
        <v>45</v>
      </c>
      <c r="F252" s="14" t="n">
        <v>0</v>
      </c>
    </row>
    <row r="253" customFormat="false" ht="24.75" hidden="false" customHeight="true" outlineLevel="0" collapsed="false">
      <c r="A253" s="10" t="s">
        <v>179</v>
      </c>
      <c r="B253" s="16" t="n">
        <v>46354</v>
      </c>
      <c r="C253" s="10" t="s">
        <v>73</v>
      </c>
      <c r="D253" s="10" t="s">
        <v>223</v>
      </c>
      <c r="E253" s="14" t="n">
        <v>0</v>
      </c>
      <c r="F253" s="14" t="n">
        <v>45</v>
      </c>
    </row>
    <row r="254" customFormat="false" ht="24.75" hidden="false" customHeight="true" outlineLevel="0" collapsed="false">
      <c r="A254" s="10" t="s">
        <v>180</v>
      </c>
      <c r="B254" s="16" t="n">
        <v>46354</v>
      </c>
      <c r="C254" s="10" t="s">
        <v>75</v>
      </c>
      <c r="D254" s="10" t="s">
        <v>227</v>
      </c>
      <c r="E254" s="14" t="n">
        <v>1860</v>
      </c>
      <c r="F254" s="14" t="n">
        <v>0</v>
      </c>
    </row>
    <row r="255" customFormat="false" ht="24.75" hidden="false" customHeight="true" outlineLevel="0" collapsed="false">
      <c r="A255" s="10" t="s">
        <v>180</v>
      </c>
      <c r="B255" s="16" t="n">
        <v>46354</v>
      </c>
      <c r="C255" s="10" t="s">
        <v>75</v>
      </c>
      <c r="D255" s="10" t="s">
        <v>219</v>
      </c>
      <c r="E255" s="14" t="n">
        <v>0</v>
      </c>
      <c r="F255" s="14" t="n">
        <v>1860</v>
      </c>
    </row>
    <row r="256" customFormat="false" ht="24.75" hidden="false" customHeight="true" outlineLevel="0" collapsed="false">
      <c r="A256" s="10" t="s">
        <v>181</v>
      </c>
      <c r="B256" s="16" t="n">
        <v>46354</v>
      </c>
      <c r="C256" s="10" t="s">
        <v>77</v>
      </c>
      <c r="D256" s="10" t="s">
        <v>215</v>
      </c>
      <c r="E256" s="14" t="n">
        <v>3000</v>
      </c>
      <c r="F256" s="14" t="n">
        <v>0</v>
      </c>
    </row>
    <row r="257" customFormat="false" ht="24.75" hidden="false" customHeight="true" outlineLevel="0" collapsed="false">
      <c r="A257" s="10" t="s">
        <v>181</v>
      </c>
      <c r="B257" s="16" t="n">
        <v>46354</v>
      </c>
      <c r="C257" s="10" t="s">
        <v>77</v>
      </c>
      <c r="D257" s="10" t="s">
        <v>223</v>
      </c>
      <c r="E257" s="14" t="n">
        <v>0</v>
      </c>
      <c r="F257" s="14" t="n">
        <v>3000</v>
      </c>
    </row>
    <row r="258" customFormat="false" ht="24.75" hidden="false" customHeight="true" outlineLevel="0" collapsed="false">
      <c r="A258" s="10" t="s">
        <v>182</v>
      </c>
      <c r="B258" s="16" t="n">
        <v>46356</v>
      </c>
      <c r="C258" s="10" t="s">
        <v>71</v>
      </c>
      <c r="D258" s="10" t="s">
        <v>223</v>
      </c>
      <c r="E258" s="14" t="n">
        <v>3516</v>
      </c>
      <c r="F258" s="14" t="n">
        <v>0</v>
      </c>
    </row>
    <row r="259" customFormat="false" ht="24.75" hidden="false" customHeight="true" outlineLevel="0" collapsed="false">
      <c r="A259" s="10" t="s">
        <v>182</v>
      </c>
      <c r="B259" s="16" t="n">
        <v>46356</v>
      </c>
      <c r="C259" s="10" t="s">
        <v>71</v>
      </c>
      <c r="D259" s="10" t="s">
        <v>224</v>
      </c>
      <c r="E259" s="14" t="n">
        <v>879</v>
      </c>
      <c r="F259" s="14" t="n">
        <v>0</v>
      </c>
    </row>
    <row r="260" customFormat="false" ht="24.75" hidden="false" customHeight="true" outlineLevel="0" collapsed="false">
      <c r="A260" s="10" t="s">
        <v>182</v>
      </c>
      <c r="B260" s="16" t="n">
        <v>46356</v>
      </c>
      <c r="C260" s="10" t="s">
        <v>71</v>
      </c>
      <c r="D260" s="10" t="s">
        <v>225</v>
      </c>
      <c r="E260" s="14" t="n">
        <v>0</v>
      </c>
      <c r="F260" s="14" t="n">
        <v>4395</v>
      </c>
    </row>
    <row r="261" customFormat="false" ht="24.75" hidden="false" customHeight="true" outlineLevel="0" collapsed="false">
      <c r="A261" s="10" t="s">
        <v>183</v>
      </c>
      <c r="B261" s="16" t="n">
        <v>46356</v>
      </c>
      <c r="C261" s="10" t="s">
        <v>73</v>
      </c>
      <c r="D261" s="10" t="s">
        <v>226</v>
      </c>
      <c r="E261" s="14" t="n">
        <v>45</v>
      </c>
      <c r="F261" s="14" t="n">
        <v>0</v>
      </c>
    </row>
    <row r="262" customFormat="false" ht="24.75" hidden="false" customHeight="true" outlineLevel="0" collapsed="false">
      <c r="A262" s="10" t="s">
        <v>183</v>
      </c>
      <c r="B262" s="16" t="n">
        <v>46356</v>
      </c>
      <c r="C262" s="10" t="s">
        <v>73</v>
      </c>
      <c r="D262" s="10" t="s">
        <v>223</v>
      </c>
      <c r="E262" s="14" t="n">
        <v>0</v>
      </c>
      <c r="F262" s="14" t="n">
        <v>45</v>
      </c>
    </row>
    <row r="263" customFormat="false" ht="24.75" hidden="false" customHeight="true" outlineLevel="0" collapsed="false">
      <c r="A263" s="10" t="s">
        <v>184</v>
      </c>
      <c r="B263" s="16" t="n">
        <v>46356</v>
      </c>
      <c r="C263" s="10" t="s">
        <v>75</v>
      </c>
      <c r="D263" s="10" t="s">
        <v>227</v>
      </c>
      <c r="E263" s="14" t="n">
        <v>1860</v>
      </c>
      <c r="F263" s="14" t="n">
        <v>0</v>
      </c>
    </row>
    <row r="264" customFormat="false" ht="24.75" hidden="false" customHeight="true" outlineLevel="0" collapsed="false">
      <c r="A264" s="10" t="s">
        <v>184</v>
      </c>
      <c r="B264" s="16" t="n">
        <v>46356</v>
      </c>
      <c r="C264" s="10" t="s">
        <v>75</v>
      </c>
      <c r="D264" s="10" t="s">
        <v>219</v>
      </c>
      <c r="E264" s="14" t="n">
        <v>0</v>
      </c>
      <c r="F264" s="14" t="n">
        <v>1860</v>
      </c>
    </row>
    <row r="265" customFormat="false" ht="24.75" hidden="false" customHeight="true" outlineLevel="0" collapsed="false">
      <c r="A265" s="10" t="s">
        <v>185</v>
      </c>
      <c r="B265" s="16" t="n">
        <v>46356</v>
      </c>
      <c r="C265" s="10" t="s">
        <v>77</v>
      </c>
      <c r="D265" s="10" t="s">
        <v>215</v>
      </c>
      <c r="E265" s="14" t="n">
        <v>3000</v>
      </c>
      <c r="F265" s="14" t="n">
        <v>0</v>
      </c>
    </row>
    <row r="266" customFormat="false" ht="24.75" hidden="false" customHeight="true" outlineLevel="0" collapsed="false">
      <c r="A266" s="10" t="s">
        <v>185</v>
      </c>
      <c r="B266" s="16" t="n">
        <v>46356</v>
      </c>
      <c r="C266" s="10" t="s">
        <v>77</v>
      </c>
      <c r="D266" s="10" t="s">
        <v>223</v>
      </c>
      <c r="E266" s="14" t="n">
        <v>0</v>
      </c>
      <c r="F266" s="14" t="n">
        <v>3000</v>
      </c>
    </row>
    <row r="267" customFormat="false" ht="24.75" hidden="false" customHeight="true" outlineLevel="0" collapsed="false">
      <c r="A267" s="10" t="s">
        <v>186</v>
      </c>
      <c r="B267" s="16" t="n">
        <v>46356</v>
      </c>
      <c r="C267" s="10" t="s">
        <v>187</v>
      </c>
      <c r="D267" s="10" t="s">
        <v>229</v>
      </c>
      <c r="E267" s="14" t="n">
        <v>18000</v>
      </c>
      <c r="F267" s="14" t="n">
        <v>0</v>
      </c>
    </row>
    <row r="268" customFormat="false" ht="24.75" hidden="false" customHeight="true" outlineLevel="0" collapsed="false">
      <c r="A268" s="10" t="s">
        <v>186</v>
      </c>
      <c r="B268" s="16" t="n">
        <v>46356</v>
      </c>
      <c r="C268" s="10" t="s">
        <v>187</v>
      </c>
      <c r="D268" s="10" t="s">
        <v>215</v>
      </c>
      <c r="E268" s="14" t="n">
        <v>0</v>
      </c>
      <c r="F268" s="14" t="n">
        <v>18000</v>
      </c>
    </row>
    <row r="269" customFormat="false" ht="24.75" hidden="false" customHeight="true" outlineLevel="0" collapsed="false">
      <c r="A269" s="10" t="s">
        <v>188</v>
      </c>
      <c r="B269" s="16" t="n">
        <v>46356</v>
      </c>
      <c r="C269" s="10" t="s">
        <v>189</v>
      </c>
      <c r="D269" s="10" t="s">
        <v>230</v>
      </c>
      <c r="E269" s="14" t="n">
        <v>2000</v>
      </c>
      <c r="F269" s="14" t="n">
        <v>0</v>
      </c>
    </row>
    <row r="270" customFormat="false" ht="24.75" hidden="false" customHeight="true" outlineLevel="0" collapsed="false">
      <c r="A270" s="10" t="s">
        <v>188</v>
      </c>
      <c r="B270" s="16" t="n">
        <v>46356</v>
      </c>
      <c r="C270" s="10" t="s">
        <v>189</v>
      </c>
      <c r="D270" s="10" t="s">
        <v>215</v>
      </c>
      <c r="E270" s="14" t="n">
        <v>0</v>
      </c>
      <c r="F270" s="14" t="n">
        <v>2000</v>
      </c>
    </row>
    <row r="271" customFormat="false" ht="24.75" hidden="false" customHeight="true" outlineLevel="0" collapsed="false">
      <c r="A271" s="10" t="s">
        <v>190</v>
      </c>
      <c r="B271" s="16" t="n">
        <v>46356</v>
      </c>
      <c r="C271" s="10" t="s">
        <v>191</v>
      </c>
      <c r="D271" s="10" t="s">
        <v>231</v>
      </c>
      <c r="E271" s="14" t="n">
        <v>1000</v>
      </c>
      <c r="F271" s="14" t="n">
        <v>0</v>
      </c>
    </row>
    <row r="272" customFormat="false" ht="24.75" hidden="false" customHeight="true" outlineLevel="0" collapsed="false">
      <c r="A272" s="10" t="s">
        <v>190</v>
      </c>
      <c r="B272" s="16" t="n">
        <v>46356</v>
      </c>
      <c r="C272" s="10" t="s">
        <v>191</v>
      </c>
      <c r="D272" s="10" t="s">
        <v>215</v>
      </c>
      <c r="E272" s="14" t="n">
        <v>0</v>
      </c>
      <c r="F272" s="14" t="n">
        <v>1000</v>
      </c>
    </row>
    <row r="273" customFormat="false" ht="24.75" hidden="false" customHeight="true" outlineLevel="0" collapsed="false">
      <c r="A273" s="10" t="s">
        <v>192</v>
      </c>
      <c r="B273" s="16" t="n">
        <v>46356</v>
      </c>
      <c r="C273" s="10" t="s">
        <v>193</v>
      </c>
      <c r="D273" s="10" t="s">
        <v>232</v>
      </c>
      <c r="E273" s="14" t="n">
        <v>1000</v>
      </c>
      <c r="F273" s="14" t="n">
        <v>0</v>
      </c>
    </row>
    <row r="274" customFormat="false" ht="24.75" hidden="false" customHeight="true" outlineLevel="0" collapsed="false">
      <c r="A274" s="10" t="s">
        <v>192</v>
      </c>
      <c r="B274" s="16" t="n">
        <v>46356</v>
      </c>
      <c r="C274" s="10" t="s">
        <v>193</v>
      </c>
      <c r="D274" s="10" t="s">
        <v>215</v>
      </c>
      <c r="E274" s="14" t="n">
        <v>0</v>
      </c>
      <c r="F274" s="14" t="n">
        <v>1000</v>
      </c>
    </row>
    <row r="275" customFormat="false" ht="24.75" hidden="false" customHeight="true" outlineLevel="0" collapsed="false">
      <c r="A275" s="10" t="s">
        <v>194</v>
      </c>
      <c r="B275" s="16" t="n">
        <v>46356</v>
      </c>
      <c r="C275" s="10" t="s">
        <v>195</v>
      </c>
      <c r="D275" s="10" t="s">
        <v>233</v>
      </c>
      <c r="E275" s="14" t="n">
        <v>3000</v>
      </c>
      <c r="F275" s="14" t="n">
        <v>0</v>
      </c>
    </row>
    <row r="276" customFormat="false" ht="24.75" hidden="false" customHeight="true" outlineLevel="0" collapsed="false">
      <c r="A276" s="10" t="s">
        <v>194</v>
      </c>
      <c r="B276" s="16" t="n">
        <v>46356</v>
      </c>
      <c r="C276" s="10" t="s">
        <v>195</v>
      </c>
      <c r="D276" s="10" t="s">
        <v>215</v>
      </c>
      <c r="E276" s="14" t="n">
        <v>0</v>
      </c>
      <c r="F276" s="14" t="n">
        <v>3000</v>
      </c>
    </row>
    <row r="277" customFormat="false" ht="24.75" hidden="false" customHeight="true" outlineLevel="0" collapsed="false">
      <c r="A277" s="10" t="s">
        <v>196</v>
      </c>
      <c r="B277" s="16" t="n">
        <v>46356</v>
      </c>
      <c r="C277" s="10" t="s">
        <v>197</v>
      </c>
      <c r="D277" s="10" t="s">
        <v>234</v>
      </c>
      <c r="E277" s="14" t="n">
        <v>2000</v>
      </c>
      <c r="F277" s="14" t="n">
        <v>0</v>
      </c>
    </row>
    <row r="278" customFormat="false" ht="24.75" hidden="false" customHeight="true" outlineLevel="0" collapsed="false">
      <c r="A278" s="10" t="s">
        <v>196</v>
      </c>
      <c r="B278" s="16" t="n">
        <v>46356</v>
      </c>
      <c r="C278" s="10" t="s">
        <v>197</v>
      </c>
      <c r="D278" s="10" t="s">
        <v>215</v>
      </c>
      <c r="E278" s="14" t="n">
        <v>0</v>
      </c>
      <c r="F278" s="14" t="n">
        <v>2000</v>
      </c>
    </row>
    <row r="279" customFormat="false" ht="24.75" hidden="false" customHeight="true" outlineLevel="0" collapsed="false">
      <c r="A279" s="10" t="s">
        <v>198</v>
      </c>
      <c r="B279" s="16" t="n">
        <v>46356</v>
      </c>
      <c r="C279" s="10" t="s">
        <v>199</v>
      </c>
      <c r="D279" s="10" t="s">
        <v>234</v>
      </c>
      <c r="E279" s="14" t="n">
        <v>1000</v>
      </c>
      <c r="F279" s="14" t="n">
        <v>0</v>
      </c>
    </row>
    <row r="280" customFormat="false" ht="24.75" hidden="false" customHeight="true" outlineLevel="0" collapsed="false">
      <c r="A280" s="10" t="s">
        <v>198</v>
      </c>
      <c r="B280" s="16" t="n">
        <v>46356</v>
      </c>
      <c r="C280" s="10" t="s">
        <v>199</v>
      </c>
      <c r="D280" s="10" t="s">
        <v>235</v>
      </c>
      <c r="E280" s="14" t="n">
        <v>0</v>
      </c>
      <c r="F280" s="14" t="n">
        <v>1000</v>
      </c>
    </row>
    <row r="281" customFormat="false" ht="24.75" hidden="false" customHeight="true" outlineLevel="0" collapsed="false">
      <c r="A281" s="10" t="s">
        <v>200</v>
      </c>
      <c r="B281" s="16" t="n">
        <v>46356</v>
      </c>
      <c r="C281" s="10" t="s">
        <v>201</v>
      </c>
      <c r="D281" s="10" t="s">
        <v>236</v>
      </c>
      <c r="E281" s="14" t="n">
        <v>15000</v>
      </c>
      <c r="F281" s="14" t="n">
        <v>0</v>
      </c>
    </row>
    <row r="282" customFormat="false" ht="24.75" hidden="false" customHeight="true" outlineLevel="0" collapsed="false">
      <c r="A282" s="10" t="s">
        <v>200</v>
      </c>
      <c r="B282" s="16" t="n">
        <v>46356</v>
      </c>
      <c r="C282" s="10" t="s">
        <v>201</v>
      </c>
      <c r="D282" s="10" t="s">
        <v>221</v>
      </c>
      <c r="E282" s="14" t="n">
        <v>0</v>
      </c>
      <c r="F282" s="14" t="n">
        <v>15000</v>
      </c>
    </row>
    <row r="283" customFormat="false" ht="24.75" hidden="false" customHeight="true" outlineLevel="0" collapsed="false">
      <c r="A283" s="10" t="s">
        <v>202</v>
      </c>
      <c r="B283" s="16" t="n">
        <v>46356</v>
      </c>
      <c r="C283" s="10" t="s">
        <v>203</v>
      </c>
      <c r="D283" s="10" t="s">
        <v>237</v>
      </c>
      <c r="E283" s="14" t="n">
        <v>2000</v>
      </c>
      <c r="F283" s="14" t="n">
        <v>0</v>
      </c>
    </row>
    <row r="284" customFormat="false" ht="24.75" hidden="false" customHeight="true" outlineLevel="0" collapsed="false">
      <c r="A284" s="10" t="s">
        <v>202</v>
      </c>
      <c r="B284" s="16" t="n">
        <v>46356</v>
      </c>
      <c r="C284" s="10" t="s">
        <v>203</v>
      </c>
      <c r="D284" s="10" t="s">
        <v>238</v>
      </c>
      <c r="E284" s="14" t="n">
        <v>0</v>
      </c>
      <c r="F284" s="14" t="n">
        <v>2000</v>
      </c>
    </row>
    <row r="285" customFormat="false" ht="24.75" hidden="false" customHeight="true" outlineLevel="0" collapsed="false">
      <c r="A285" s="10" t="s">
        <v>204</v>
      </c>
      <c r="B285" s="16" t="n">
        <v>46356</v>
      </c>
      <c r="C285" s="10" t="s">
        <v>205</v>
      </c>
      <c r="D285" s="10" t="s">
        <v>239</v>
      </c>
      <c r="E285" s="14" t="n">
        <v>500</v>
      </c>
      <c r="F285" s="14" t="n">
        <v>0</v>
      </c>
    </row>
    <row r="286" customFormat="false" ht="24.75" hidden="false" customHeight="true" outlineLevel="0" collapsed="false">
      <c r="A286" s="10" t="s">
        <v>204</v>
      </c>
      <c r="B286" s="16" t="n">
        <v>46356</v>
      </c>
      <c r="C286" s="10" t="s">
        <v>205</v>
      </c>
      <c r="D286" s="10" t="s">
        <v>215</v>
      </c>
      <c r="E286" s="14" t="n">
        <v>0</v>
      </c>
      <c r="F286" s="14" t="n">
        <v>500</v>
      </c>
    </row>
    <row r="287" customFormat="false" ht="24.75" hidden="false" customHeight="true" outlineLevel="0" collapsed="false">
      <c r="A287" s="10" t="s">
        <v>206</v>
      </c>
      <c r="B287" s="16" t="n">
        <v>46356</v>
      </c>
      <c r="C287" s="10" t="s">
        <v>207</v>
      </c>
      <c r="D287" s="10" t="s">
        <v>217</v>
      </c>
      <c r="E287" s="14" t="n">
        <v>1000</v>
      </c>
      <c r="F287" s="14" t="n">
        <v>0</v>
      </c>
    </row>
    <row r="288" customFormat="false" ht="24.75" hidden="false" customHeight="true" outlineLevel="0" collapsed="false">
      <c r="A288" s="10" t="s">
        <v>206</v>
      </c>
      <c r="B288" s="16" t="n">
        <v>46356</v>
      </c>
      <c r="C288" s="10" t="s">
        <v>207</v>
      </c>
      <c r="D288" s="10" t="s">
        <v>215</v>
      </c>
      <c r="E288" s="14" t="n">
        <v>0</v>
      </c>
      <c r="F288" s="14" t="n">
        <v>1000</v>
      </c>
    </row>
    <row r="289" customFormat="false" ht="24.75" hidden="false" customHeight="true" outlineLevel="0" collapsed="false">
      <c r="A289" s="10" t="s">
        <v>208</v>
      </c>
      <c r="B289" s="16" t="n">
        <v>46356</v>
      </c>
      <c r="C289" s="10" t="s">
        <v>209</v>
      </c>
      <c r="D289" s="10" t="s">
        <v>42</v>
      </c>
      <c r="E289" s="14" t="n">
        <v>2000</v>
      </c>
      <c r="F289" s="14" t="n">
        <v>0</v>
      </c>
    </row>
    <row r="290" customFormat="false" ht="24.75" hidden="false" customHeight="true" outlineLevel="0" collapsed="false">
      <c r="A290" s="10" t="s">
        <v>208</v>
      </c>
      <c r="B290" s="16" t="n">
        <v>46356</v>
      </c>
      <c r="C290" s="10" t="s">
        <v>209</v>
      </c>
      <c r="D290" s="10" t="s">
        <v>223</v>
      </c>
      <c r="E290" s="14" t="n">
        <v>0</v>
      </c>
      <c r="F290" s="14" t="n">
        <v>2000</v>
      </c>
    </row>
  </sheetData>
  <mergeCells count="2">
    <mergeCell ref="A1:F1"/>
    <mergeCell ref="A2:F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9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453125" defaultRowHeight="15" customHeight="false" zeroHeight="false" outlineLevelRow="0" outlineLevelCol="0"/>
  <cols>
    <col collapsed="false" customWidth="true" hidden="false" outlineLevel="0" max="1" min="1" style="1" width="29"/>
    <col collapsed="false" customWidth="true" hidden="false" outlineLevel="0" max="2" min="2" style="1" width="17"/>
    <col collapsed="false" customWidth="true" hidden="false" outlineLevel="0" max="3" min="3" style="1" width="12"/>
    <col collapsed="false" customWidth="true" hidden="false" outlineLevel="0" max="4" min="4" style="1" width="65"/>
    <col collapsed="false" customWidth="true" hidden="false" outlineLevel="0" max="6" min="5" style="1" width="16"/>
    <col collapsed="false" customWidth="true" hidden="false" outlineLevel="0" max="7" min="7" style="1" width="16.8"/>
  </cols>
  <sheetData>
    <row r="1" customFormat="false" ht="27.75" hidden="false" customHeight="true" outlineLevel="0" collapsed="false">
      <c r="A1" s="2" t="s">
        <v>240</v>
      </c>
      <c r="B1" s="2"/>
      <c r="C1" s="2"/>
      <c r="D1" s="2"/>
      <c r="E1" s="2"/>
      <c r="F1" s="2"/>
      <c r="G1" s="2"/>
    </row>
    <row r="2" customFormat="false" ht="21.75" hidden="false" customHeight="true" outlineLevel="0" collapsed="false">
      <c r="A2" s="3" t="s">
        <v>1</v>
      </c>
      <c r="B2" s="3"/>
      <c r="C2" s="3"/>
      <c r="D2" s="3"/>
      <c r="E2" s="3"/>
      <c r="F2" s="3"/>
      <c r="G2" s="3"/>
    </row>
    <row r="3" customFormat="false" ht="24.75" hidden="false" customHeight="true" outlineLevel="0" collapsed="false">
      <c r="A3" s="4"/>
      <c r="B3" s="4"/>
      <c r="C3" s="4"/>
      <c r="D3" s="4"/>
      <c r="E3" s="4"/>
      <c r="F3" s="4"/>
      <c r="G3" s="4"/>
    </row>
    <row r="4" customFormat="false" ht="45.75" hidden="false" customHeight="true" outlineLevel="0" collapsed="false">
      <c r="A4" s="5" t="s">
        <v>212</v>
      </c>
      <c r="B4" s="5" t="s">
        <v>46</v>
      </c>
      <c r="C4" s="5" t="s">
        <v>45</v>
      </c>
      <c r="D4" s="5" t="s">
        <v>211</v>
      </c>
      <c r="E4" s="5" t="s">
        <v>213</v>
      </c>
      <c r="F4" s="5" t="s">
        <v>214</v>
      </c>
      <c r="G4" s="5" t="s">
        <v>241</v>
      </c>
    </row>
    <row r="5" customFormat="false" ht="24.75" hidden="false" customHeight="true" outlineLevel="0" collapsed="false">
      <c r="A5" s="10" t="s">
        <v>228</v>
      </c>
      <c r="B5" s="16" t="n">
        <v>46328</v>
      </c>
      <c r="C5" s="10" t="s">
        <v>78</v>
      </c>
      <c r="D5" s="10" t="s">
        <v>79</v>
      </c>
      <c r="E5" s="14" t="n">
        <v>0</v>
      </c>
      <c r="F5" s="14" t="n">
        <v>50440</v>
      </c>
      <c r="G5" s="7" t="n">
        <f aca="false">SUMIF($A$5:A5,A5,$E$5:E5)-SUMIF($A$5:A5,A5,$F$5:F5)</f>
        <v>-50440</v>
      </c>
    </row>
    <row r="6" customFormat="false" ht="24.75" hidden="false" customHeight="true" outlineLevel="0" collapsed="false">
      <c r="A6" s="10" t="s">
        <v>228</v>
      </c>
      <c r="B6" s="16" t="n">
        <v>46329</v>
      </c>
      <c r="C6" s="10" t="s">
        <v>84</v>
      </c>
      <c r="D6" s="10" t="s">
        <v>85</v>
      </c>
      <c r="E6" s="14" t="n">
        <v>2080</v>
      </c>
      <c r="F6" s="14" t="n">
        <v>0</v>
      </c>
      <c r="G6" s="7" t="n">
        <f aca="false">SUMIF($A$5:A6,A6,$E$5:E6)-SUMIF($A$5:A6,A6,$F$5:F6)</f>
        <v>-48360</v>
      </c>
    </row>
    <row r="7" customFormat="false" ht="24.75" hidden="false" customHeight="true" outlineLevel="0" collapsed="false">
      <c r="A7" s="10" t="s">
        <v>228</v>
      </c>
      <c r="B7" s="16" t="n">
        <v>46351</v>
      </c>
      <c r="C7" s="10" t="s">
        <v>168</v>
      </c>
      <c r="D7" s="10" t="s">
        <v>169</v>
      </c>
      <c r="E7" s="14" t="n">
        <v>45000</v>
      </c>
      <c r="F7" s="14" t="n">
        <v>0</v>
      </c>
      <c r="G7" s="7" t="n">
        <f aca="false">SUMIF($A$5:A7,A7,$E$5:E7)-SUMIF($A$5:A7,A7,$F$5:F7)</f>
        <v>-3360</v>
      </c>
    </row>
    <row r="8" customFormat="false" ht="24.75" hidden="false" customHeight="true" outlineLevel="0" collapsed="false">
      <c r="A8" s="10" t="s">
        <v>224</v>
      </c>
      <c r="B8" s="16" t="n">
        <v>46327</v>
      </c>
      <c r="C8" s="10" t="s">
        <v>70</v>
      </c>
      <c r="D8" s="10" t="s">
        <v>71</v>
      </c>
      <c r="E8" s="14" t="n">
        <v>879</v>
      </c>
      <c r="F8" s="14" t="n">
        <v>0</v>
      </c>
      <c r="G8" s="7" t="n">
        <f aca="false">SUMIF($A$5:A8,A8,$E$5:E8)-SUMIF($A$5:A8,A8,$F$5:F8)</f>
        <v>879</v>
      </c>
    </row>
    <row r="9" customFormat="false" ht="24.75" hidden="false" customHeight="true" outlineLevel="0" collapsed="false">
      <c r="A9" s="10" t="s">
        <v>224</v>
      </c>
      <c r="B9" s="16" t="n">
        <v>46328</v>
      </c>
      <c r="C9" s="10" t="s">
        <v>80</v>
      </c>
      <c r="D9" s="10" t="s">
        <v>71</v>
      </c>
      <c r="E9" s="14" t="n">
        <v>879</v>
      </c>
      <c r="F9" s="14" t="n">
        <v>0</v>
      </c>
      <c r="G9" s="7" t="n">
        <f aca="false">SUMIF($A$5:A9,A9,$E$5:E9)-SUMIF($A$5:A9,A9,$F$5:F9)</f>
        <v>1758</v>
      </c>
    </row>
    <row r="10" customFormat="false" ht="24.75" hidden="false" customHeight="true" outlineLevel="0" collapsed="false">
      <c r="A10" s="10" t="s">
        <v>224</v>
      </c>
      <c r="B10" s="16" t="n">
        <v>46329</v>
      </c>
      <c r="C10" s="10" t="s">
        <v>86</v>
      </c>
      <c r="D10" s="10" t="s">
        <v>71</v>
      </c>
      <c r="E10" s="14" t="n">
        <v>879</v>
      </c>
      <c r="F10" s="14" t="n">
        <v>0</v>
      </c>
      <c r="G10" s="7" t="n">
        <f aca="false">SUMIF($A$5:A10,A10,$E$5:E10)-SUMIF($A$5:A10,A10,$F$5:F10)</f>
        <v>2637</v>
      </c>
    </row>
    <row r="11" customFormat="false" ht="24.75" hidden="false" customHeight="true" outlineLevel="0" collapsed="false">
      <c r="A11" s="10" t="s">
        <v>224</v>
      </c>
      <c r="B11" s="16" t="n">
        <v>46330</v>
      </c>
      <c r="C11" s="10" t="s">
        <v>90</v>
      </c>
      <c r="D11" s="10" t="s">
        <v>71</v>
      </c>
      <c r="E11" s="14" t="n">
        <v>879</v>
      </c>
      <c r="F11" s="14" t="n">
        <v>0</v>
      </c>
      <c r="G11" s="7" t="n">
        <f aca="false">SUMIF($A$5:A11,A11,$E$5:E11)-SUMIF($A$5:A11,A11,$F$5:F11)</f>
        <v>3516</v>
      </c>
    </row>
    <row r="12" customFormat="false" ht="24.75" hidden="false" customHeight="true" outlineLevel="0" collapsed="false">
      <c r="A12" s="10" t="s">
        <v>224</v>
      </c>
      <c r="B12" s="16" t="n">
        <v>46331</v>
      </c>
      <c r="C12" s="10" t="s">
        <v>94</v>
      </c>
      <c r="D12" s="10" t="s">
        <v>71</v>
      </c>
      <c r="E12" s="14" t="n">
        <v>879</v>
      </c>
      <c r="F12" s="14" t="n">
        <v>0</v>
      </c>
      <c r="G12" s="7" t="n">
        <f aca="false">SUMIF($A$5:A12,A12,$E$5:E12)-SUMIF($A$5:A12,A12,$F$5:F12)</f>
        <v>4395</v>
      </c>
    </row>
    <row r="13" customFormat="false" ht="24.75" hidden="false" customHeight="true" outlineLevel="0" collapsed="false">
      <c r="A13" s="10" t="s">
        <v>224</v>
      </c>
      <c r="B13" s="16" t="n">
        <v>46332</v>
      </c>
      <c r="C13" s="10" t="s">
        <v>98</v>
      </c>
      <c r="D13" s="10" t="s">
        <v>71</v>
      </c>
      <c r="E13" s="14" t="n">
        <v>879</v>
      </c>
      <c r="F13" s="14" t="n">
        <v>0</v>
      </c>
      <c r="G13" s="7" t="n">
        <f aca="false">SUMIF($A$5:A13,A13,$E$5:E13)-SUMIF($A$5:A13,A13,$F$5:F13)</f>
        <v>5274</v>
      </c>
    </row>
    <row r="14" customFormat="false" ht="24.75" hidden="false" customHeight="true" outlineLevel="0" collapsed="false">
      <c r="A14" s="10" t="s">
        <v>224</v>
      </c>
      <c r="B14" s="16" t="n">
        <v>46333</v>
      </c>
      <c r="C14" s="10" t="s">
        <v>102</v>
      </c>
      <c r="D14" s="10" t="s">
        <v>71</v>
      </c>
      <c r="E14" s="14" t="n">
        <v>879</v>
      </c>
      <c r="F14" s="14" t="n">
        <v>0</v>
      </c>
      <c r="G14" s="7" t="n">
        <f aca="false">SUMIF($A$5:A14,A14,$E$5:E14)-SUMIF($A$5:A14,A14,$F$5:F14)</f>
        <v>6153</v>
      </c>
    </row>
    <row r="15" customFormat="false" ht="24.75" hidden="false" customHeight="true" outlineLevel="0" collapsed="false">
      <c r="A15" s="10" t="s">
        <v>224</v>
      </c>
      <c r="B15" s="16" t="n">
        <v>46335</v>
      </c>
      <c r="C15" s="10" t="s">
        <v>106</v>
      </c>
      <c r="D15" s="10" t="s">
        <v>71</v>
      </c>
      <c r="E15" s="14" t="n">
        <v>879</v>
      </c>
      <c r="F15" s="14" t="n">
        <v>0</v>
      </c>
      <c r="G15" s="7" t="n">
        <f aca="false">SUMIF($A$5:A15,A15,$E$5:E15)-SUMIF($A$5:A15,A15,$F$5:F15)</f>
        <v>7032</v>
      </c>
    </row>
    <row r="16" customFormat="false" ht="24.75" hidden="false" customHeight="true" outlineLevel="0" collapsed="false">
      <c r="A16" s="10" t="s">
        <v>224</v>
      </c>
      <c r="B16" s="16" t="n">
        <v>46336</v>
      </c>
      <c r="C16" s="10" t="s">
        <v>110</v>
      </c>
      <c r="D16" s="10" t="s">
        <v>71</v>
      </c>
      <c r="E16" s="14" t="n">
        <v>879</v>
      </c>
      <c r="F16" s="14" t="n">
        <v>0</v>
      </c>
      <c r="G16" s="7" t="n">
        <f aca="false">SUMIF($A$5:A16,A16,$E$5:E16)-SUMIF($A$5:A16,A16,$F$5:F16)</f>
        <v>7911</v>
      </c>
    </row>
    <row r="17" customFormat="false" ht="24.75" hidden="false" customHeight="true" outlineLevel="0" collapsed="false">
      <c r="A17" s="10" t="s">
        <v>224</v>
      </c>
      <c r="B17" s="16" t="n">
        <v>46337</v>
      </c>
      <c r="C17" s="10" t="s">
        <v>114</v>
      </c>
      <c r="D17" s="10" t="s">
        <v>71</v>
      </c>
      <c r="E17" s="14" t="n">
        <v>879</v>
      </c>
      <c r="F17" s="14" t="n">
        <v>0</v>
      </c>
      <c r="G17" s="7" t="n">
        <f aca="false">SUMIF($A$5:A17,A17,$E$5:E17)-SUMIF($A$5:A17,A17,$F$5:F17)</f>
        <v>8790</v>
      </c>
    </row>
    <row r="18" customFormat="false" ht="24.75" hidden="false" customHeight="true" outlineLevel="0" collapsed="false">
      <c r="A18" s="10" t="s">
        <v>224</v>
      </c>
      <c r="B18" s="16" t="n">
        <v>46338</v>
      </c>
      <c r="C18" s="10" t="s">
        <v>118</v>
      </c>
      <c r="D18" s="10" t="s">
        <v>71</v>
      </c>
      <c r="E18" s="14" t="n">
        <v>879</v>
      </c>
      <c r="F18" s="14" t="n">
        <v>0</v>
      </c>
      <c r="G18" s="7" t="n">
        <f aca="false">SUMIF($A$5:A18,A18,$E$5:E18)-SUMIF($A$5:A18,A18,$F$5:F18)</f>
        <v>9669</v>
      </c>
    </row>
    <row r="19" customFormat="false" ht="24.75" hidden="false" customHeight="true" outlineLevel="0" collapsed="false">
      <c r="A19" s="10" t="s">
        <v>224</v>
      </c>
      <c r="B19" s="16" t="n">
        <v>46339</v>
      </c>
      <c r="C19" s="10" t="s">
        <v>122</v>
      </c>
      <c r="D19" s="10" t="s">
        <v>71</v>
      </c>
      <c r="E19" s="14" t="n">
        <v>879</v>
      </c>
      <c r="F19" s="14" t="n">
        <v>0</v>
      </c>
      <c r="G19" s="7" t="n">
        <f aca="false">SUMIF($A$5:A19,A19,$E$5:E19)-SUMIF($A$5:A19,A19,$F$5:F19)</f>
        <v>10548</v>
      </c>
    </row>
    <row r="20" customFormat="false" ht="24.75" hidden="false" customHeight="true" outlineLevel="0" collapsed="false">
      <c r="A20" s="10" t="s">
        <v>224</v>
      </c>
      <c r="B20" s="16" t="n">
        <v>46340</v>
      </c>
      <c r="C20" s="10" t="s">
        <v>126</v>
      </c>
      <c r="D20" s="10" t="s">
        <v>71</v>
      </c>
      <c r="E20" s="14" t="n">
        <v>879</v>
      </c>
      <c r="F20" s="14" t="n">
        <v>0</v>
      </c>
      <c r="G20" s="7" t="n">
        <f aca="false">SUMIF($A$5:A20,A20,$E$5:E20)-SUMIF($A$5:A20,A20,$F$5:F20)</f>
        <v>11427</v>
      </c>
    </row>
    <row r="21" customFormat="false" ht="24.75" hidden="false" customHeight="true" outlineLevel="0" collapsed="false">
      <c r="A21" s="10" t="s">
        <v>224</v>
      </c>
      <c r="B21" s="16" t="n">
        <v>46342</v>
      </c>
      <c r="C21" s="10" t="s">
        <v>130</v>
      </c>
      <c r="D21" s="10" t="s">
        <v>71</v>
      </c>
      <c r="E21" s="14" t="n">
        <v>879</v>
      </c>
      <c r="F21" s="14" t="n">
        <v>0</v>
      </c>
      <c r="G21" s="7" t="n">
        <f aca="false">SUMIF($A$5:A21,A21,$E$5:E21)-SUMIF($A$5:A21,A21,$F$5:F21)</f>
        <v>12306</v>
      </c>
    </row>
    <row r="22" customFormat="false" ht="24.75" hidden="false" customHeight="true" outlineLevel="0" collapsed="false">
      <c r="A22" s="10" t="s">
        <v>224</v>
      </c>
      <c r="B22" s="16" t="n">
        <v>46343</v>
      </c>
      <c r="C22" s="10" t="s">
        <v>134</v>
      </c>
      <c r="D22" s="10" t="s">
        <v>71</v>
      </c>
      <c r="E22" s="14" t="n">
        <v>879</v>
      </c>
      <c r="F22" s="14" t="n">
        <v>0</v>
      </c>
      <c r="G22" s="7" t="n">
        <f aca="false">SUMIF($A$5:A22,A22,$E$5:E22)-SUMIF($A$5:A22,A22,$F$5:F22)</f>
        <v>13185</v>
      </c>
    </row>
    <row r="23" customFormat="false" ht="24.75" hidden="false" customHeight="true" outlineLevel="0" collapsed="false">
      <c r="A23" s="10" t="s">
        <v>224</v>
      </c>
      <c r="B23" s="16" t="n">
        <v>46344</v>
      </c>
      <c r="C23" s="10" t="s">
        <v>138</v>
      </c>
      <c r="D23" s="10" t="s">
        <v>71</v>
      </c>
      <c r="E23" s="14" t="n">
        <v>879</v>
      </c>
      <c r="F23" s="14" t="n">
        <v>0</v>
      </c>
      <c r="G23" s="7" t="n">
        <f aca="false">SUMIF($A$5:A23,A23,$E$5:E23)-SUMIF($A$5:A23,A23,$F$5:F23)</f>
        <v>14064</v>
      </c>
    </row>
    <row r="24" customFormat="false" ht="24.75" hidden="false" customHeight="true" outlineLevel="0" collapsed="false">
      <c r="A24" s="10" t="s">
        <v>224</v>
      </c>
      <c r="B24" s="16" t="n">
        <v>46345</v>
      </c>
      <c r="C24" s="10" t="s">
        <v>142</v>
      </c>
      <c r="D24" s="10" t="s">
        <v>71</v>
      </c>
      <c r="E24" s="14" t="n">
        <v>879</v>
      </c>
      <c r="F24" s="14" t="n">
        <v>0</v>
      </c>
      <c r="G24" s="7" t="n">
        <f aca="false">SUMIF($A$5:A24,A24,$E$5:E24)-SUMIF($A$5:A24,A24,$F$5:F24)</f>
        <v>14943</v>
      </c>
    </row>
    <row r="25" customFormat="false" ht="24.75" hidden="false" customHeight="true" outlineLevel="0" collapsed="false">
      <c r="A25" s="10" t="s">
        <v>224</v>
      </c>
      <c r="B25" s="16" t="n">
        <v>46346</v>
      </c>
      <c r="C25" s="10" t="s">
        <v>146</v>
      </c>
      <c r="D25" s="10" t="s">
        <v>71</v>
      </c>
      <c r="E25" s="14" t="n">
        <v>879</v>
      </c>
      <c r="F25" s="14" t="n">
        <v>0</v>
      </c>
      <c r="G25" s="7" t="n">
        <f aca="false">SUMIF($A$5:A25,A25,$E$5:E25)-SUMIF($A$5:A25,A25,$F$5:F25)</f>
        <v>15822</v>
      </c>
    </row>
    <row r="26" customFormat="false" ht="24.75" hidden="false" customHeight="true" outlineLevel="0" collapsed="false">
      <c r="A26" s="10" t="s">
        <v>224</v>
      </c>
      <c r="B26" s="16" t="n">
        <v>46346</v>
      </c>
      <c r="C26" s="10" t="s">
        <v>150</v>
      </c>
      <c r="D26" s="10" t="s">
        <v>151</v>
      </c>
      <c r="E26" s="14" t="n">
        <v>0</v>
      </c>
      <c r="F26" s="14" t="n">
        <v>20000</v>
      </c>
      <c r="G26" s="7" t="n">
        <f aca="false">SUMIF($A$5:A26,A26,$E$5:E26)-SUMIF($A$5:A26,A26,$F$5:F26)</f>
        <v>-4178</v>
      </c>
    </row>
    <row r="27" customFormat="false" ht="24.75" hidden="false" customHeight="true" outlineLevel="0" collapsed="false">
      <c r="A27" s="10" t="s">
        <v>224</v>
      </c>
      <c r="B27" s="16" t="n">
        <v>46347</v>
      </c>
      <c r="C27" s="10" t="s">
        <v>152</v>
      </c>
      <c r="D27" s="10" t="s">
        <v>71</v>
      </c>
      <c r="E27" s="14" t="n">
        <v>879</v>
      </c>
      <c r="F27" s="14" t="n">
        <v>0</v>
      </c>
      <c r="G27" s="7" t="n">
        <f aca="false">SUMIF($A$5:A27,A27,$E$5:E27)-SUMIF($A$5:A27,A27,$F$5:F27)</f>
        <v>-3299</v>
      </c>
    </row>
    <row r="28" customFormat="false" ht="24.75" hidden="false" customHeight="true" outlineLevel="0" collapsed="false">
      <c r="A28" s="10" t="s">
        <v>224</v>
      </c>
      <c r="B28" s="16" t="n">
        <v>46349</v>
      </c>
      <c r="C28" s="10" t="s">
        <v>156</v>
      </c>
      <c r="D28" s="10" t="s">
        <v>71</v>
      </c>
      <c r="E28" s="14" t="n">
        <v>879</v>
      </c>
      <c r="F28" s="14" t="n">
        <v>0</v>
      </c>
      <c r="G28" s="7" t="n">
        <f aca="false">SUMIF($A$5:A28,A28,$E$5:E28)-SUMIF($A$5:A28,A28,$F$5:F28)</f>
        <v>-2420</v>
      </c>
    </row>
    <row r="29" customFormat="false" ht="24.75" hidden="false" customHeight="true" outlineLevel="0" collapsed="false">
      <c r="A29" s="10" t="s">
        <v>224</v>
      </c>
      <c r="B29" s="16" t="n">
        <v>46350</v>
      </c>
      <c r="C29" s="10" t="s">
        <v>160</v>
      </c>
      <c r="D29" s="10" t="s">
        <v>71</v>
      </c>
      <c r="E29" s="14" t="n">
        <v>879</v>
      </c>
      <c r="F29" s="14" t="n">
        <v>0</v>
      </c>
      <c r="G29" s="7" t="n">
        <f aca="false">SUMIF($A$5:A29,A29,$E$5:E29)-SUMIF($A$5:A29,A29,$F$5:F29)</f>
        <v>-1541</v>
      </c>
    </row>
    <row r="30" customFormat="false" ht="24.75" hidden="false" customHeight="true" outlineLevel="0" collapsed="false">
      <c r="A30" s="10" t="s">
        <v>224</v>
      </c>
      <c r="B30" s="16" t="n">
        <v>46351</v>
      </c>
      <c r="C30" s="10" t="s">
        <v>164</v>
      </c>
      <c r="D30" s="10" t="s">
        <v>71</v>
      </c>
      <c r="E30" s="14" t="n">
        <v>879</v>
      </c>
      <c r="F30" s="14" t="n">
        <v>0</v>
      </c>
      <c r="G30" s="7" t="n">
        <f aca="false">SUMIF($A$5:A30,A30,$E$5:E30)-SUMIF($A$5:A30,A30,$F$5:F30)</f>
        <v>-662</v>
      </c>
    </row>
    <row r="31" customFormat="false" ht="24.75" hidden="false" customHeight="true" outlineLevel="0" collapsed="false">
      <c r="A31" s="10" t="s">
        <v>224</v>
      </c>
      <c r="B31" s="16" t="n">
        <v>46352</v>
      </c>
      <c r="C31" s="10" t="s">
        <v>170</v>
      </c>
      <c r="D31" s="10" t="s">
        <v>71</v>
      </c>
      <c r="E31" s="14" t="n">
        <v>879</v>
      </c>
      <c r="F31" s="14" t="n">
        <v>0</v>
      </c>
      <c r="G31" s="7" t="n">
        <f aca="false">SUMIF($A$5:A31,A31,$E$5:E31)-SUMIF($A$5:A31,A31,$F$5:F31)</f>
        <v>217</v>
      </c>
    </row>
    <row r="32" customFormat="false" ht="24.75" hidden="false" customHeight="true" outlineLevel="0" collapsed="false">
      <c r="A32" s="10" t="s">
        <v>224</v>
      </c>
      <c r="B32" s="16" t="n">
        <v>46353</v>
      </c>
      <c r="C32" s="10" t="s">
        <v>174</v>
      </c>
      <c r="D32" s="10" t="s">
        <v>71</v>
      </c>
      <c r="E32" s="14" t="n">
        <v>879</v>
      </c>
      <c r="F32" s="14" t="n">
        <v>0</v>
      </c>
      <c r="G32" s="7" t="n">
        <f aca="false">SUMIF($A$5:A32,A32,$E$5:E32)-SUMIF($A$5:A32,A32,$F$5:F32)</f>
        <v>1096</v>
      </c>
    </row>
    <row r="33" customFormat="false" ht="24.75" hidden="false" customHeight="true" outlineLevel="0" collapsed="false">
      <c r="A33" s="10" t="s">
        <v>224</v>
      </c>
      <c r="B33" s="16" t="n">
        <v>46354</v>
      </c>
      <c r="C33" s="10" t="s">
        <v>178</v>
      </c>
      <c r="D33" s="10" t="s">
        <v>71</v>
      </c>
      <c r="E33" s="14" t="n">
        <v>879</v>
      </c>
      <c r="F33" s="14" t="n">
        <v>0</v>
      </c>
      <c r="G33" s="7" t="n">
        <f aca="false">SUMIF($A$5:A33,A33,$E$5:E33)-SUMIF($A$5:A33,A33,$F$5:F33)</f>
        <v>1975</v>
      </c>
    </row>
    <row r="34" customFormat="false" ht="24.75" hidden="false" customHeight="true" outlineLevel="0" collapsed="false">
      <c r="A34" s="10" t="s">
        <v>224</v>
      </c>
      <c r="B34" s="16" t="n">
        <v>46356</v>
      </c>
      <c r="C34" s="10" t="s">
        <v>182</v>
      </c>
      <c r="D34" s="10" t="s">
        <v>71</v>
      </c>
      <c r="E34" s="14" t="n">
        <v>879</v>
      </c>
      <c r="F34" s="14" t="n">
        <v>0</v>
      </c>
      <c r="G34" s="7" t="n">
        <f aca="false">SUMIF($A$5:A34,A34,$E$5:E34)-SUMIF($A$5:A34,A34,$F$5:F34)</f>
        <v>2854</v>
      </c>
    </row>
    <row r="35" customFormat="false" ht="24.75" hidden="false" customHeight="true" outlineLevel="0" collapsed="false">
      <c r="A35" s="10" t="s">
        <v>238</v>
      </c>
      <c r="B35" s="16" t="n">
        <v>46356</v>
      </c>
      <c r="C35" s="10" t="s">
        <v>202</v>
      </c>
      <c r="D35" s="10" t="s">
        <v>203</v>
      </c>
      <c r="E35" s="14" t="n">
        <v>0</v>
      </c>
      <c r="F35" s="14" t="n">
        <v>2000</v>
      </c>
      <c r="G35" s="7" t="n">
        <f aca="false">SUMIF($A$5:A35,A35,$E$5:E35)-SUMIF($A$5:A35,A35,$F$5:F35)</f>
        <v>-2000</v>
      </c>
    </row>
    <row r="36" customFormat="false" ht="24.75" hidden="false" customHeight="true" outlineLevel="0" collapsed="false">
      <c r="A36" s="10" t="s">
        <v>215</v>
      </c>
      <c r="B36" s="16" t="n">
        <v>46327</v>
      </c>
      <c r="C36" s="10" t="s">
        <v>50</v>
      </c>
      <c r="D36" s="10" t="s">
        <v>51</v>
      </c>
      <c r="E36" s="14" t="n">
        <v>120000</v>
      </c>
      <c r="F36" s="14" t="n">
        <v>0</v>
      </c>
      <c r="G36" s="7" t="n">
        <f aca="false">SUMIF($A$5:A36,A36,$E$5:E36)-SUMIF($A$5:A36,A36,$F$5:F36)</f>
        <v>120000</v>
      </c>
    </row>
    <row r="37" customFormat="false" ht="24.75" hidden="false" customHeight="true" outlineLevel="0" collapsed="false">
      <c r="A37" s="10" t="s">
        <v>215</v>
      </c>
      <c r="B37" s="16" t="n">
        <v>46327</v>
      </c>
      <c r="C37" s="10" t="s">
        <v>52</v>
      </c>
      <c r="D37" s="10" t="s">
        <v>53</v>
      </c>
      <c r="E37" s="14" t="n">
        <v>50000</v>
      </c>
      <c r="F37" s="14" t="n">
        <v>0</v>
      </c>
      <c r="G37" s="7" t="n">
        <f aca="false">SUMIF($A$5:A37,A37,$E$5:E37)-SUMIF($A$5:A37,A37,$F$5:F37)</f>
        <v>170000</v>
      </c>
    </row>
    <row r="38" customFormat="false" ht="24.75" hidden="false" customHeight="true" outlineLevel="0" collapsed="false">
      <c r="A38" s="10" t="s">
        <v>215</v>
      </c>
      <c r="B38" s="16" t="n">
        <v>46327</v>
      </c>
      <c r="C38" s="10" t="s">
        <v>54</v>
      </c>
      <c r="D38" s="10" t="s">
        <v>55</v>
      </c>
      <c r="E38" s="14" t="n">
        <v>0</v>
      </c>
      <c r="F38" s="14" t="n">
        <v>30000</v>
      </c>
      <c r="G38" s="7" t="n">
        <f aca="false">SUMIF($A$5:A38,A38,$E$5:E38)-SUMIF($A$5:A38,A38,$F$5:F38)</f>
        <v>140000</v>
      </c>
    </row>
    <row r="39" customFormat="false" ht="24.75" hidden="false" customHeight="true" outlineLevel="0" collapsed="false">
      <c r="A39" s="10" t="s">
        <v>215</v>
      </c>
      <c r="B39" s="16" t="n">
        <v>46327</v>
      </c>
      <c r="C39" s="10" t="s">
        <v>56</v>
      </c>
      <c r="D39" s="10" t="s">
        <v>57</v>
      </c>
      <c r="E39" s="14" t="n">
        <v>0</v>
      </c>
      <c r="F39" s="14" t="n">
        <v>55000</v>
      </c>
      <c r="G39" s="7" t="n">
        <f aca="false">SUMIF($A$5:A39,A39,$E$5:E39)-SUMIF($A$5:A39,A39,$F$5:F39)</f>
        <v>85000</v>
      </c>
    </row>
    <row r="40" customFormat="false" ht="24.75" hidden="false" customHeight="true" outlineLevel="0" collapsed="false">
      <c r="A40" s="10" t="s">
        <v>215</v>
      </c>
      <c r="B40" s="16" t="n">
        <v>46327</v>
      </c>
      <c r="C40" s="10" t="s">
        <v>58</v>
      </c>
      <c r="D40" s="10" t="s">
        <v>59</v>
      </c>
      <c r="E40" s="14" t="n">
        <v>0</v>
      </c>
      <c r="F40" s="14" t="n">
        <v>25000</v>
      </c>
      <c r="G40" s="7" t="n">
        <f aca="false">SUMIF($A$5:A40,A40,$E$5:E40)-SUMIF($A$5:A40,A40,$F$5:F40)</f>
        <v>60000</v>
      </c>
    </row>
    <row r="41" customFormat="false" ht="24.75" hidden="false" customHeight="true" outlineLevel="0" collapsed="false">
      <c r="A41" s="10" t="s">
        <v>215</v>
      </c>
      <c r="B41" s="16" t="n">
        <v>46327</v>
      </c>
      <c r="C41" s="10" t="s">
        <v>60</v>
      </c>
      <c r="D41" s="10" t="s">
        <v>61</v>
      </c>
      <c r="E41" s="14" t="n">
        <v>0</v>
      </c>
      <c r="F41" s="14" t="n">
        <v>12000</v>
      </c>
      <c r="G41" s="7" t="n">
        <f aca="false">SUMIF($A$5:A41,A41,$E$5:E41)-SUMIF($A$5:A41,A41,$F$5:F41)</f>
        <v>48000</v>
      </c>
    </row>
    <row r="42" customFormat="false" ht="24.75" hidden="false" customHeight="true" outlineLevel="0" collapsed="false">
      <c r="A42" s="10" t="s">
        <v>215</v>
      </c>
      <c r="B42" s="16" t="n">
        <v>46327</v>
      </c>
      <c r="C42" s="10" t="s">
        <v>62</v>
      </c>
      <c r="D42" s="10" t="s">
        <v>63</v>
      </c>
      <c r="E42" s="14" t="n">
        <v>0</v>
      </c>
      <c r="F42" s="14" t="n">
        <v>8000</v>
      </c>
      <c r="G42" s="7" t="n">
        <f aca="false">SUMIF($A$5:A42,A42,$E$5:E42)-SUMIF($A$5:A42,A42,$F$5:F42)</f>
        <v>40000</v>
      </c>
    </row>
    <row r="43" customFormat="false" ht="24.75" hidden="false" customHeight="true" outlineLevel="0" collapsed="false">
      <c r="A43" s="10" t="s">
        <v>215</v>
      </c>
      <c r="B43" s="16" t="n">
        <v>46327</v>
      </c>
      <c r="C43" s="10" t="s">
        <v>64</v>
      </c>
      <c r="D43" s="10" t="s">
        <v>65</v>
      </c>
      <c r="E43" s="14" t="n">
        <v>0</v>
      </c>
      <c r="F43" s="14" t="n">
        <v>5000</v>
      </c>
      <c r="G43" s="7" t="n">
        <f aca="false">SUMIF($A$5:A43,A43,$E$5:E43)-SUMIF($A$5:A43,A43,$F$5:F43)</f>
        <v>35000</v>
      </c>
    </row>
    <row r="44" customFormat="false" ht="24.75" hidden="false" customHeight="true" outlineLevel="0" collapsed="false">
      <c r="A44" s="10" t="s">
        <v>215</v>
      </c>
      <c r="B44" s="16" t="n">
        <v>46327</v>
      </c>
      <c r="C44" s="10" t="s">
        <v>66</v>
      </c>
      <c r="D44" s="10" t="s">
        <v>67</v>
      </c>
      <c r="E44" s="14" t="n">
        <v>0</v>
      </c>
      <c r="F44" s="14" t="n">
        <v>30000</v>
      </c>
      <c r="G44" s="7" t="n">
        <f aca="false">SUMIF($A$5:A44,A44,$E$5:E44)-SUMIF($A$5:A44,A44,$F$5:F44)</f>
        <v>5000</v>
      </c>
    </row>
    <row r="45" customFormat="false" ht="24.75" hidden="false" customHeight="true" outlineLevel="0" collapsed="false">
      <c r="A45" s="10" t="s">
        <v>215</v>
      </c>
      <c r="B45" s="16" t="n">
        <v>46327</v>
      </c>
      <c r="C45" s="10" t="s">
        <v>76</v>
      </c>
      <c r="D45" s="10" t="s">
        <v>77</v>
      </c>
      <c r="E45" s="14" t="n">
        <v>3000</v>
      </c>
      <c r="F45" s="14" t="n">
        <v>0</v>
      </c>
      <c r="G45" s="7" t="n">
        <f aca="false">SUMIF($A$5:A45,A45,$E$5:E45)-SUMIF($A$5:A45,A45,$F$5:F45)</f>
        <v>8000</v>
      </c>
    </row>
    <row r="46" customFormat="false" ht="24.75" hidden="false" customHeight="true" outlineLevel="0" collapsed="false">
      <c r="A46" s="10" t="s">
        <v>215</v>
      </c>
      <c r="B46" s="16" t="n">
        <v>46328</v>
      </c>
      <c r="C46" s="10" t="s">
        <v>83</v>
      </c>
      <c r="D46" s="10" t="s">
        <v>77</v>
      </c>
      <c r="E46" s="14" t="n">
        <v>3000</v>
      </c>
      <c r="F46" s="14" t="n">
        <v>0</v>
      </c>
      <c r="G46" s="7" t="n">
        <f aca="false">SUMIF($A$5:A46,A46,$E$5:E46)-SUMIF($A$5:A46,A46,$F$5:F46)</f>
        <v>11000</v>
      </c>
    </row>
    <row r="47" customFormat="false" ht="24.75" hidden="false" customHeight="true" outlineLevel="0" collapsed="false">
      <c r="A47" s="10" t="s">
        <v>215</v>
      </c>
      <c r="B47" s="16" t="n">
        <v>46329</v>
      </c>
      <c r="C47" s="10" t="s">
        <v>89</v>
      </c>
      <c r="D47" s="10" t="s">
        <v>77</v>
      </c>
      <c r="E47" s="14" t="n">
        <v>3000</v>
      </c>
      <c r="F47" s="14" t="n">
        <v>0</v>
      </c>
      <c r="G47" s="7" t="n">
        <f aca="false">SUMIF($A$5:A47,A47,$E$5:E47)-SUMIF($A$5:A47,A47,$F$5:F47)</f>
        <v>14000</v>
      </c>
    </row>
    <row r="48" customFormat="false" ht="24.75" hidden="false" customHeight="true" outlineLevel="0" collapsed="false">
      <c r="A48" s="10" t="s">
        <v>215</v>
      </c>
      <c r="B48" s="16" t="n">
        <v>46330</v>
      </c>
      <c r="C48" s="10" t="s">
        <v>93</v>
      </c>
      <c r="D48" s="10" t="s">
        <v>77</v>
      </c>
      <c r="E48" s="14" t="n">
        <v>3000</v>
      </c>
      <c r="F48" s="14" t="n">
        <v>0</v>
      </c>
      <c r="G48" s="7" t="n">
        <f aca="false">SUMIF($A$5:A48,A48,$E$5:E48)-SUMIF($A$5:A48,A48,$F$5:F48)</f>
        <v>17000</v>
      </c>
    </row>
    <row r="49" customFormat="false" ht="24.75" hidden="false" customHeight="true" outlineLevel="0" collapsed="false">
      <c r="A49" s="10" t="s">
        <v>215</v>
      </c>
      <c r="B49" s="16" t="n">
        <v>46331</v>
      </c>
      <c r="C49" s="10" t="s">
        <v>97</v>
      </c>
      <c r="D49" s="10" t="s">
        <v>77</v>
      </c>
      <c r="E49" s="14" t="n">
        <v>3000</v>
      </c>
      <c r="F49" s="14" t="n">
        <v>0</v>
      </c>
      <c r="G49" s="7" t="n">
        <f aca="false">SUMIF($A$5:A49,A49,$E$5:E49)-SUMIF($A$5:A49,A49,$F$5:F49)</f>
        <v>20000</v>
      </c>
    </row>
    <row r="50" customFormat="false" ht="24.75" hidden="false" customHeight="true" outlineLevel="0" collapsed="false">
      <c r="A50" s="10" t="s">
        <v>215</v>
      </c>
      <c r="B50" s="16" t="n">
        <v>46332</v>
      </c>
      <c r="C50" s="10" t="s">
        <v>101</v>
      </c>
      <c r="D50" s="10" t="s">
        <v>77</v>
      </c>
      <c r="E50" s="14" t="n">
        <v>3000</v>
      </c>
      <c r="F50" s="14" t="n">
        <v>0</v>
      </c>
      <c r="G50" s="7" t="n">
        <f aca="false">SUMIF($A$5:A50,A50,$E$5:E50)-SUMIF($A$5:A50,A50,$F$5:F50)</f>
        <v>23000</v>
      </c>
    </row>
    <row r="51" customFormat="false" ht="24.75" hidden="false" customHeight="true" outlineLevel="0" collapsed="false">
      <c r="A51" s="10" t="s">
        <v>215</v>
      </c>
      <c r="B51" s="16" t="n">
        <v>46333</v>
      </c>
      <c r="C51" s="10" t="s">
        <v>105</v>
      </c>
      <c r="D51" s="10" t="s">
        <v>77</v>
      </c>
      <c r="E51" s="14" t="n">
        <v>3000</v>
      </c>
      <c r="F51" s="14" t="n">
        <v>0</v>
      </c>
      <c r="G51" s="7" t="n">
        <f aca="false">SUMIF($A$5:A51,A51,$E$5:E51)-SUMIF($A$5:A51,A51,$F$5:F51)</f>
        <v>26000</v>
      </c>
    </row>
    <row r="52" customFormat="false" ht="24.75" hidden="false" customHeight="true" outlineLevel="0" collapsed="false">
      <c r="A52" s="10" t="s">
        <v>215</v>
      </c>
      <c r="B52" s="16" t="n">
        <v>46335</v>
      </c>
      <c r="C52" s="10" t="s">
        <v>109</v>
      </c>
      <c r="D52" s="10" t="s">
        <v>77</v>
      </c>
      <c r="E52" s="14" t="n">
        <v>3000</v>
      </c>
      <c r="F52" s="14" t="n">
        <v>0</v>
      </c>
      <c r="G52" s="7" t="n">
        <f aca="false">SUMIF($A$5:A52,A52,$E$5:E52)-SUMIF($A$5:A52,A52,$F$5:F52)</f>
        <v>29000</v>
      </c>
    </row>
    <row r="53" customFormat="false" ht="24.75" hidden="false" customHeight="true" outlineLevel="0" collapsed="false">
      <c r="A53" s="10" t="s">
        <v>215</v>
      </c>
      <c r="B53" s="16" t="n">
        <v>46336</v>
      </c>
      <c r="C53" s="10" t="s">
        <v>113</v>
      </c>
      <c r="D53" s="10" t="s">
        <v>77</v>
      </c>
      <c r="E53" s="14" t="n">
        <v>3000</v>
      </c>
      <c r="F53" s="14" t="n">
        <v>0</v>
      </c>
      <c r="G53" s="7" t="n">
        <f aca="false">SUMIF($A$5:A53,A53,$E$5:E53)-SUMIF($A$5:A53,A53,$F$5:F53)</f>
        <v>32000</v>
      </c>
    </row>
    <row r="54" customFormat="false" ht="24.75" hidden="false" customHeight="true" outlineLevel="0" collapsed="false">
      <c r="A54" s="10" t="s">
        <v>215</v>
      </c>
      <c r="B54" s="16" t="n">
        <v>46337</v>
      </c>
      <c r="C54" s="10" t="s">
        <v>117</v>
      </c>
      <c r="D54" s="10" t="s">
        <v>77</v>
      </c>
      <c r="E54" s="14" t="n">
        <v>3000</v>
      </c>
      <c r="F54" s="14" t="n">
        <v>0</v>
      </c>
      <c r="G54" s="7" t="n">
        <f aca="false">SUMIF($A$5:A54,A54,$E$5:E54)-SUMIF($A$5:A54,A54,$F$5:F54)</f>
        <v>35000</v>
      </c>
    </row>
    <row r="55" customFormat="false" ht="24.75" hidden="false" customHeight="true" outlineLevel="0" collapsed="false">
      <c r="A55" s="10" t="s">
        <v>215</v>
      </c>
      <c r="B55" s="16" t="n">
        <v>46338</v>
      </c>
      <c r="C55" s="10" t="s">
        <v>121</v>
      </c>
      <c r="D55" s="10" t="s">
        <v>77</v>
      </c>
      <c r="E55" s="14" t="n">
        <v>3000</v>
      </c>
      <c r="F55" s="14" t="n">
        <v>0</v>
      </c>
      <c r="G55" s="7" t="n">
        <f aca="false">SUMIF($A$5:A55,A55,$E$5:E55)-SUMIF($A$5:A55,A55,$F$5:F55)</f>
        <v>38000</v>
      </c>
    </row>
    <row r="56" customFormat="false" ht="24.75" hidden="false" customHeight="true" outlineLevel="0" collapsed="false">
      <c r="A56" s="10" t="s">
        <v>215</v>
      </c>
      <c r="B56" s="16" t="n">
        <v>46339</v>
      </c>
      <c r="C56" s="10" t="s">
        <v>125</v>
      </c>
      <c r="D56" s="10" t="s">
        <v>77</v>
      </c>
      <c r="E56" s="14" t="n">
        <v>3000</v>
      </c>
      <c r="F56" s="14" t="n">
        <v>0</v>
      </c>
      <c r="G56" s="7" t="n">
        <f aca="false">SUMIF($A$5:A56,A56,$E$5:E56)-SUMIF($A$5:A56,A56,$F$5:F56)</f>
        <v>41000</v>
      </c>
    </row>
    <row r="57" customFormat="false" ht="24.75" hidden="false" customHeight="true" outlineLevel="0" collapsed="false">
      <c r="A57" s="10" t="s">
        <v>215</v>
      </c>
      <c r="B57" s="16" t="n">
        <v>46340</v>
      </c>
      <c r="C57" s="10" t="s">
        <v>129</v>
      </c>
      <c r="D57" s="10" t="s">
        <v>77</v>
      </c>
      <c r="E57" s="14" t="n">
        <v>3000</v>
      </c>
      <c r="F57" s="14" t="n">
        <v>0</v>
      </c>
      <c r="G57" s="7" t="n">
        <f aca="false">SUMIF($A$5:A57,A57,$E$5:E57)-SUMIF($A$5:A57,A57,$F$5:F57)</f>
        <v>44000</v>
      </c>
    </row>
    <row r="58" customFormat="false" ht="24.75" hidden="false" customHeight="true" outlineLevel="0" collapsed="false">
      <c r="A58" s="10" t="s">
        <v>215</v>
      </c>
      <c r="B58" s="16" t="n">
        <v>46342</v>
      </c>
      <c r="C58" s="10" t="s">
        <v>133</v>
      </c>
      <c r="D58" s="10" t="s">
        <v>77</v>
      </c>
      <c r="E58" s="14" t="n">
        <v>3000</v>
      </c>
      <c r="F58" s="14" t="n">
        <v>0</v>
      </c>
      <c r="G58" s="7" t="n">
        <f aca="false">SUMIF($A$5:A58,A58,$E$5:E58)-SUMIF($A$5:A58,A58,$F$5:F58)</f>
        <v>47000</v>
      </c>
    </row>
    <row r="59" customFormat="false" ht="24.75" hidden="false" customHeight="true" outlineLevel="0" collapsed="false">
      <c r="A59" s="10" t="s">
        <v>215</v>
      </c>
      <c r="B59" s="16" t="n">
        <v>46343</v>
      </c>
      <c r="C59" s="10" t="s">
        <v>137</v>
      </c>
      <c r="D59" s="10" t="s">
        <v>77</v>
      </c>
      <c r="E59" s="14" t="n">
        <v>3000</v>
      </c>
      <c r="F59" s="14" t="n">
        <v>0</v>
      </c>
      <c r="G59" s="7" t="n">
        <f aca="false">SUMIF($A$5:A59,A59,$E$5:E59)-SUMIF($A$5:A59,A59,$F$5:F59)</f>
        <v>50000</v>
      </c>
    </row>
    <row r="60" customFormat="false" ht="24.75" hidden="false" customHeight="true" outlineLevel="0" collapsed="false">
      <c r="A60" s="10" t="s">
        <v>215</v>
      </c>
      <c r="B60" s="16" t="n">
        <v>46344</v>
      </c>
      <c r="C60" s="10" t="s">
        <v>141</v>
      </c>
      <c r="D60" s="10" t="s">
        <v>77</v>
      </c>
      <c r="E60" s="14" t="n">
        <v>3000</v>
      </c>
      <c r="F60" s="14" t="n">
        <v>0</v>
      </c>
      <c r="G60" s="7" t="n">
        <f aca="false">SUMIF($A$5:A60,A60,$E$5:E60)-SUMIF($A$5:A60,A60,$F$5:F60)</f>
        <v>53000</v>
      </c>
    </row>
    <row r="61" customFormat="false" ht="24.75" hidden="false" customHeight="true" outlineLevel="0" collapsed="false">
      <c r="A61" s="10" t="s">
        <v>215</v>
      </c>
      <c r="B61" s="16" t="n">
        <v>46345</v>
      </c>
      <c r="C61" s="10" t="s">
        <v>145</v>
      </c>
      <c r="D61" s="10" t="s">
        <v>77</v>
      </c>
      <c r="E61" s="14" t="n">
        <v>3000</v>
      </c>
      <c r="F61" s="14" t="n">
        <v>0</v>
      </c>
      <c r="G61" s="7" t="n">
        <f aca="false">SUMIF($A$5:A61,A61,$E$5:E61)-SUMIF($A$5:A61,A61,$F$5:F61)</f>
        <v>56000</v>
      </c>
    </row>
    <row r="62" customFormat="false" ht="24.75" hidden="false" customHeight="true" outlineLevel="0" collapsed="false">
      <c r="A62" s="10" t="s">
        <v>215</v>
      </c>
      <c r="B62" s="16" t="n">
        <v>46346</v>
      </c>
      <c r="C62" s="10" t="s">
        <v>149</v>
      </c>
      <c r="D62" s="10" t="s">
        <v>77</v>
      </c>
      <c r="E62" s="14" t="n">
        <v>3000</v>
      </c>
      <c r="F62" s="14" t="n">
        <v>0</v>
      </c>
      <c r="G62" s="7" t="n">
        <f aca="false">SUMIF($A$5:A62,A62,$E$5:E62)-SUMIF($A$5:A62,A62,$F$5:F62)</f>
        <v>59000</v>
      </c>
    </row>
    <row r="63" customFormat="false" ht="24.75" hidden="false" customHeight="true" outlineLevel="0" collapsed="false">
      <c r="A63" s="10" t="s">
        <v>215</v>
      </c>
      <c r="B63" s="16" t="n">
        <v>46346</v>
      </c>
      <c r="C63" s="10" t="s">
        <v>150</v>
      </c>
      <c r="D63" s="10" t="s">
        <v>151</v>
      </c>
      <c r="E63" s="14" t="n">
        <v>20000</v>
      </c>
      <c r="F63" s="14" t="n">
        <v>0</v>
      </c>
      <c r="G63" s="7" t="n">
        <f aca="false">SUMIF($A$5:A63,A63,$E$5:E63)-SUMIF($A$5:A63,A63,$F$5:F63)</f>
        <v>79000</v>
      </c>
    </row>
    <row r="64" customFormat="false" ht="24.75" hidden="false" customHeight="true" outlineLevel="0" collapsed="false">
      <c r="A64" s="10" t="s">
        <v>215</v>
      </c>
      <c r="B64" s="16" t="n">
        <v>46347</v>
      </c>
      <c r="C64" s="10" t="s">
        <v>155</v>
      </c>
      <c r="D64" s="10" t="s">
        <v>77</v>
      </c>
      <c r="E64" s="14" t="n">
        <v>3000</v>
      </c>
      <c r="F64" s="14" t="n">
        <v>0</v>
      </c>
      <c r="G64" s="7" t="n">
        <f aca="false">SUMIF($A$5:A64,A64,$E$5:E64)-SUMIF($A$5:A64,A64,$F$5:F64)</f>
        <v>82000</v>
      </c>
    </row>
    <row r="65" customFormat="false" ht="24.75" hidden="false" customHeight="true" outlineLevel="0" collapsed="false">
      <c r="A65" s="10" t="s">
        <v>215</v>
      </c>
      <c r="B65" s="16" t="n">
        <v>46349</v>
      </c>
      <c r="C65" s="10" t="s">
        <v>159</v>
      </c>
      <c r="D65" s="10" t="s">
        <v>77</v>
      </c>
      <c r="E65" s="14" t="n">
        <v>3000</v>
      </c>
      <c r="F65" s="14" t="n">
        <v>0</v>
      </c>
      <c r="G65" s="7" t="n">
        <f aca="false">SUMIF($A$5:A65,A65,$E$5:E65)-SUMIF($A$5:A65,A65,$F$5:F65)</f>
        <v>85000</v>
      </c>
    </row>
    <row r="66" customFormat="false" ht="24.75" hidden="false" customHeight="true" outlineLevel="0" collapsed="false">
      <c r="A66" s="10" t="s">
        <v>215</v>
      </c>
      <c r="B66" s="16" t="n">
        <v>46350</v>
      </c>
      <c r="C66" s="10" t="s">
        <v>163</v>
      </c>
      <c r="D66" s="10" t="s">
        <v>77</v>
      </c>
      <c r="E66" s="14" t="n">
        <v>3000</v>
      </c>
      <c r="F66" s="14" t="n">
        <v>0</v>
      </c>
      <c r="G66" s="7" t="n">
        <f aca="false">SUMIF($A$5:A66,A66,$E$5:E66)-SUMIF($A$5:A66,A66,$F$5:F66)</f>
        <v>88000</v>
      </c>
    </row>
    <row r="67" customFormat="false" ht="24.75" hidden="false" customHeight="true" outlineLevel="0" collapsed="false">
      <c r="A67" s="10" t="s">
        <v>215</v>
      </c>
      <c r="B67" s="16" t="n">
        <v>46351</v>
      </c>
      <c r="C67" s="10" t="s">
        <v>167</v>
      </c>
      <c r="D67" s="10" t="s">
        <v>77</v>
      </c>
      <c r="E67" s="14" t="n">
        <v>3000</v>
      </c>
      <c r="F67" s="14" t="n">
        <v>0</v>
      </c>
      <c r="G67" s="7" t="n">
        <f aca="false">SUMIF($A$5:A67,A67,$E$5:E67)-SUMIF($A$5:A67,A67,$F$5:F67)</f>
        <v>91000</v>
      </c>
    </row>
    <row r="68" customFormat="false" ht="24.75" hidden="false" customHeight="true" outlineLevel="0" collapsed="false">
      <c r="A68" s="10" t="s">
        <v>215</v>
      </c>
      <c r="B68" s="16" t="n">
        <v>46351</v>
      </c>
      <c r="C68" s="10" t="s">
        <v>168</v>
      </c>
      <c r="D68" s="10" t="s">
        <v>169</v>
      </c>
      <c r="E68" s="14" t="n">
        <v>0</v>
      </c>
      <c r="F68" s="14" t="n">
        <v>45000</v>
      </c>
      <c r="G68" s="7" t="n">
        <f aca="false">SUMIF($A$5:A68,A68,$E$5:E68)-SUMIF($A$5:A68,A68,$F$5:F68)</f>
        <v>46000</v>
      </c>
    </row>
    <row r="69" customFormat="false" ht="24.75" hidden="false" customHeight="true" outlineLevel="0" collapsed="false">
      <c r="A69" s="10" t="s">
        <v>215</v>
      </c>
      <c r="B69" s="16" t="n">
        <v>46352</v>
      </c>
      <c r="C69" s="10" t="s">
        <v>173</v>
      </c>
      <c r="D69" s="10" t="s">
        <v>77</v>
      </c>
      <c r="E69" s="14" t="n">
        <v>3000</v>
      </c>
      <c r="F69" s="14" t="n">
        <v>0</v>
      </c>
      <c r="G69" s="7" t="n">
        <f aca="false">SUMIF($A$5:A69,A69,$E$5:E69)-SUMIF($A$5:A69,A69,$F$5:F69)</f>
        <v>49000</v>
      </c>
    </row>
    <row r="70" customFormat="false" ht="24.75" hidden="false" customHeight="true" outlineLevel="0" collapsed="false">
      <c r="A70" s="10" t="s">
        <v>215</v>
      </c>
      <c r="B70" s="16" t="n">
        <v>46353</v>
      </c>
      <c r="C70" s="10" t="s">
        <v>177</v>
      </c>
      <c r="D70" s="10" t="s">
        <v>77</v>
      </c>
      <c r="E70" s="14" t="n">
        <v>3000</v>
      </c>
      <c r="F70" s="14" t="n">
        <v>0</v>
      </c>
      <c r="G70" s="7" t="n">
        <f aca="false">SUMIF($A$5:A70,A70,$E$5:E70)-SUMIF($A$5:A70,A70,$F$5:F70)</f>
        <v>52000</v>
      </c>
    </row>
    <row r="71" customFormat="false" ht="24.75" hidden="false" customHeight="true" outlineLevel="0" collapsed="false">
      <c r="A71" s="10" t="s">
        <v>215</v>
      </c>
      <c r="B71" s="16" t="n">
        <v>46354</v>
      </c>
      <c r="C71" s="10" t="s">
        <v>181</v>
      </c>
      <c r="D71" s="10" t="s">
        <v>77</v>
      </c>
      <c r="E71" s="14" t="n">
        <v>3000</v>
      </c>
      <c r="F71" s="14" t="n">
        <v>0</v>
      </c>
      <c r="G71" s="7" t="n">
        <f aca="false">SUMIF($A$5:A71,A71,$E$5:E71)-SUMIF($A$5:A71,A71,$F$5:F71)</f>
        <v>55000</v>
      </c>
    </row>
    <row r="72" customFormat="false" ht="24.75" hidden="false" customHeight="true" outlineLevel="0" collapsed="false">
      <c r="A72" s="10" t="s">
        <v>215</v>
      </c>
      <c r="B72" s="16" t="n">
        <v>46356</v>
      </c>
      <c r="C72" s="10" t="s">
        <v>185</v>
      </c>
      <c r="D72" s="10" t="s">
        <v>77</v>
      </c>
      <c r="E72" s="14" t="n">
        <v>3000</v>
      </c>
      <c r="F72" s="14" t="n">
        <v>0</v>
      </c>
      <c r="G72" s="7" t="n">
        <f aca="false">SUMIF($A$5:A72,A72,$E$5:E72)-SUMIF($A$5:A72,A72,$F$5:F72)</f>
        <v>58000</v>
      </c>
    </row>
    <row r="73" customFormat="false" ht="24.75" hidden="false" customHeight="true" outlineLevel="0" collapsed="false">
      <c r="A73" s="10" t="s">
        <v>215</v>
      </c>
      <c r="B73" s="16" t="n">
        <v>46356</v>
      </c>
      <c r="C73" s="10" t="s">
        <v>186</v>
      </c>
      <c r="D73" s="10" t="s">
        <v>187</v>
      </c>
      <c r="E73" s="14" t="n">
        <v>0</v>
      </c>
      <c r="F73" s="14" t="n">
        <v>18000</v>
      </c>
      <c r="G73" s="7" t="n">
        <f aca="false">SUMIF($A$5:A73,A73,$E$5:E73)-SUMIF($A$5:A73,A73,$F$5:F73)</f>
        <v>40000</v>
      </c>
    </row>
    <row r="74" customFormat="false" ht="24.75" hidden="false" customHeight="true" outlineLevel="0" collapsed="false">
      <c r="A74" s="10" t="s">
        <v>215</v>
      </c>
      <c r="B74" s="16" t="n">
        <v>46356</v>
      </c>
      <c r="C74" s="10" t="s">
        <v>188</v>
      </c>
      <c r="D74" s="10" t="s">
        <v>189</v>
      </c>
      <c r="E74" s="14" t="n">
        <v>0</v>
      </c>
      <c r="F74" s="14" t="n">
        <v>2000</v>
      </c>
      <c r="G74" s="7" t="n">
        <f aca="false">SUMIF($A$5:A74,A74,$E$5:E74)-SUMIF($A$5:A74,A74,$F$5:F74)</f>
        <v>38000</v>
      </c>
    </row>
    <row r="75" customFormat="false" ht="24.75" hidden="false" customHeight="true" outlineLevel="0" collapsed="false">
      <c r="A75" s="10" t="s">
        <v>215</v>
      </c>
      <c r="B75" s="16" t="n">
        <v>46356</v>
      </c>
      <c r="C75" s="10" t="s">
        <v>190</v>
      </c>
      <c r="D75" s="10" t="s">
        <v>191</v>
      </c>
      <c r="E75" s="14" t="n">
        <v>0</v>
      </c>
      <c r="F75" s="14" t="n">
        <v>1000</v>
      </c>
      <c r="G75" s="7" t="n">
        <f aca="false">SUMIF($A$5:A75,A75,$E$5:E75)-SUMIF($A$5:A75,A75,$F$5:F75)</f>
        <v>37000</v>
      </c>
    </row>
    <row r="76" customFormat="false" ht="24.75" hidden="false" customHeight="true" outlineLevel="0" collapsed="false">
      <c r="A76" s="10" t="s">
        <v>215</v>
      </c>
      <c r="B76" s="16" t="n">
        <v>46356</v>
      </c>
      <c r="C76" s="10" t="s">
        <v>192</v>
      </c>
      <c r="D76" s="10" t="s">
        <v>193</v>
      </c>
      <c r="E76" s="14" t="n">
        <v>0</v>
      </c>
      <c r="F76" s="14" t="n">
        <v>1000</v>
      </c>
      <c r="G76" s="7" t="n">
        <f aca="false">SUMIF($A$5:A76,A76,$E$5:E76)-SUMIF($A$5:A76,A76,$F$5:F76)</f>
        <v>36000</v>
      </c>
    </row>
    <row r="77" customFormat="false" ht="24.75" hidden="false" customHeight="true" outlineLevel="0" collapsed="false">
      <c r="A77" s="10" t="s">
        <v>215</v>
      </c>
      <c r="B77" s="16" t="n">
        <v>46356</v>
      </c>
      <c r="C77" s="10" t="s">
        <v>194</v>
      </c>
      <c r="D77" s="10" t="s">
        <v>195</v>
      </c>
      <c r="E77" s="14" t="n">
        <v>0</v>
      </c>
      <c r="F77" s="14" t="n">
        <v>3000</v>
      </c>
      <c r="G77" s="7" t="n">
        <f aca="false">SUMIF($A$5:A77,A77,$E$5:E77)-SUMIF($A$5:A77,A77,$F$5:F77)</f>
        <v>33000</v>
      </c>
    </row>
    <row r="78" customFormat="false" ht="24.75" hidden="false" customHeight="true" outlineLevel="0" collapsed="false">
      <c r="A78" s="10" t="s">
        <v>215</v>
      </c>
      <c r="B78" s="16" t="n">
        <v>46356</v>
      </c>
      <c r="C78" s="10" t="s">
        <v>196</v>
      </c>
      <c r="D78" s="10" t="s">
        <v>197</v>
      </c>
      <c r="E78" s="14" t="n">
        <v>0</v>
      </c>
      <c r="F78" s="14" t="n">
        <v>2000</v>
      </c>
      <c r="G78" s="7" t="n">
        <f aca="false">SUMIF($A$5:A78,A78,$E$5:E78)-SUMIF($A$5:A78,A78,$F$5:F78)</f>
        <v>31000</v>
      </c>
    </row>
    <row r="79" customFormat="false" ht="24.75" hidden="false" customHeight="true" outlineLevel="0" collapsed="false">
      <c r="A79" s="10" t="s">
        <v>215</v>
      </c>
      <c r="B79" s="16" t="n">
        <v>46356</v>
      </c>
      <c r="C79" s="10" t="s">
        <v>204</v>
      </c>
      <c r="D79" s="10" t="s">
        <v>205</v>
      </c>
      <c r="E79" s="14" t="n">
        <v>0</v>
      </c>
      <c r="F79" s="14" t="n">
        <v>500</v>
      </c>
      <c r="G79" s="7" t="n">
        <f aca="false">SUMIF($A$5:A79,A79,$E$5:E79)-SUMIF($A$5:A79,A79,$F$5:F79)</f>
        <v>30500</v>
      </c>
    </row>
    <row r="80" customFormat="false" ht="24.75" hidden="false" customHeight="true" outlineLevel="0" collapsed="false">
      <c r="A80" s="10" t="s">
        <v>215</v>
      </c>
      <c r="B80" s="16" t="n">
        <v>46356</v>
      </c>
      <c r="C80" s="10" t="s">
        <v>206</v>
      </c>
      <c r="D80" s="10" t="s">
        <v>207</v>
      </c>
      <c r="E80" s="14" t="n">
        <v>0</v>
      </c>
      <c r="F80" s="14" t="n">
        <v>1000</v>
      </c>
      <c r="G80" s="7" t="n">
        <f aca="false">SUMIF($A$5:A80,A80,$E$5:E80)-SUMIF($A$5:A80,A80,$F$5:F80)</f>
        <v>29500</v>
      </c>
    </row>
    <row r="81" customFormat="false" ht="24.75" hidden="false" customHeight="true" outlineLevel="0" collapsed="false">
      <c r="A81" s="10" t="s">
        <v>216</v>
      </c>
      <c r="B81" s="16" t="n">
        <v>46327</v>
      </c>
      <c r="C81" s="10" t="s">
        <v>50</v>
      </c>
      <c r="D81" s="10" t="s">
        <v>51</v>
      </c>
      <c r="E81" s="14" t="n">
        <v>0</v>
      </c>
      <c r="F81" s="14" t="n">
        <v>120000</v>
      </c>
      <c r="G81" s="7" t="n">
        <f aca="false">SUMIF($A$5:A81,A81,$E$5:E81)-SUMIF($A$5:A81,A81,$F$5:F81)</f>
        <v>-120000</v>
      </c>
    </row>
    <row r="82" customFormat="false" ht="24.75" hidden="false" customHeight="true" outlineLevel="0" collapsed="false">
      <c r="A82" s="10" t="s">
        <v>223</v>
      </c>
      <c r="B82" s="16" t="n">
        <v>46327</v>
      </c>
      <c r="C82" s="10" t="s">
        <v>70</v>
      </c>
      <c r="D82" s="10" t="s">
        <v>71</v>
      </c>
      <c r="E82" s="14" t="n">
        <v>3516</v>
      </c>
      <c r="F82" s="14" t="n">
        <v>0</v>
      </c>
      <c r="G82" s="7" t="n">
        <f aca="false">SUMIF($A$5:A82,A82,$E$5:E82)-SUMIF($A$5:A82,A82,$F$5:F82)</f>
        <v>3516</v>
      </c>
    </row>
    <row r="83" customFormat="false" ht="24.75" hidden="false" customHeight="true" outlineLevel="0" collapsed="false">
      <c r="A83" s="10" t="s">
        <v>223</v>
      </c>
      <c r="B83" s="16" t="n">
        <v>46327</v>
      </c>
      <c r="C83" s="10" t="s">
        <v>72</v>
      </c>
      <c r="D83" s="10" t="s">
        <v>73</v>
      </c>
      <c r="E83" s="14" t="n">
        <v>0</v>
      </c>
      <c r="F83" s="14" t="n">
        <v>45</v>
      </c>
      <c r="G83" s="7" t="n">
        <f aca="false">SUMIF($A$5:A83,A83,$E$5:E83)-SUMIF($A$5:A83,A83,$F$5:F83)</f>
        <v>3471</v>
      </c>
    </row>
    <row r="84" customFormat="false" ht="24.75" hidden="false" customHeight="true" outlineLevel="0" collapsed="false">
      <c r="A84" s="10" t="s">
        <v>223</v>
      </c>
      <c r="B84" s="16" t="n">
        <v>46327</v>
      </c>
      <c r="C84" s="10" t="s">
        <v>76</v>
      </c>
      <c r="D84" s="10" t="s">
        <v>77</v>
      </c>
      <c r="E84" s="14" t="n">
        <v>0</v>
      </c>
      <c r="F84" s="14" t="n">
        <v>3000</v>
      </c>
      <c r="G84" s="7" t="n">
        <f aca="false">SUMIF($A$5:A84,A84,$E$5:E84)-SUMIF($A$5:A84,A84,$F$5:F84)</f>
        <v>471</v>
      </c>
    </row>
    <row r="85" customFormat="false" ht="24.75" hidden="false" customHeight="true" outlineLevel="0" collapsed="false">
      <c r="A85" s="10" t="s">
        <v>223</v>
      </c>
      <c r="B85" s="16" t="n">
        <v>46328</v>
      </c>
      <c r="C85" s="10" t="s">
        <v>80</v>
      </c>
      <c r="D85" s="10" t="s">
        <v>71</v>
      </c>
      <c r="E85" s="14" t="n">
        <v>3516</v>
      </c>
      <c r="F85" s="14" t="n">
        <v>0</v>
      </c>
      <c r="G85" s="7" t="n">
        <f aca="false">SUMIF($A$5:A85,A85,$E$5:E85)-SUMIF($A$5:A85,A85,$F$5:F85)</f>
        <v>3987</v>
      </c>
    </row>
    <row r="86" customFormat="false" ht="24.75" hidden="false" customHeight="true" outlineLevel="0" collapsed="false">
      <c r="A86" s="10" t="s">
        <v>223</v>
      </c>
      <c r="B86" s="16" t="n">
        <v>46328</v>
      </c>
      <c r="C86" s="10" t="s">
        <v>81</v>
      </c>
      <c r="D86" s="10" t="s">
        <v>73</v>
      </c>
      <c r="E86" s="14" t="n">
        <v>0</v>
      </c>
      <c r="F86" s="14" t="n">
        <v>45</v>
      </c>
      <c r="G86" s="7" t="n">
        <f aca="false">SUMIF($A$5:A86,A86,$E$5:E86)-SUMIF($A$5:A86,A86,$F$5:F86)</f>
        <v>3942</v>
      </c>
    </row>
    <row r="87" customFormat="false" ht="24.75" hidden="false" customHeight="true" outlineLevel="0" collapsed="false">
      <c r="A87" s="10" t="s">
        <v>223</v>
      </c>
      <c r="B87" s="16" t="n">
        <v>46328</v>
      </c>
      <c r="C87" s="10" t="s">
        <v>83</v>
      </c>
      <c r="D87" s="10" t="s">
        <v>77</v>
      </c>
      <c r="E87" s="14" t="n">
        <v>0</v>
      </c>
      <c r="F87" s="14" t="n">
        <v>3000</v>
      </c>
      <c r="G87" s="7" t="n">
        <f aca="false">SUMIF($A$5:A87,A87,$E$5:E87)-SUMIF($A$5:A87,A87,$F$5:F87)</f>
        <v>942</v>
      </c>
    </row>
    <row r="88" customFormat="false" ht="24.75" hidden="false" customHeight="true" outlineLevel="0" collapsed="false">
      <c r="A88" s="10" t="s">
        <v>223</v>
      </c>
      <c r="B88" s="16" t="n">
        <v>46329</v>
      </c>
      <c r="C88" s="10" t="s">
        <v>86</v>
      </c>
      <c r="D88" s="10" t="s">
        <v>71</v>
      </c>
      <c r="E88" s="14" t="n">
        <v>3516</v>
      </c>
      <c r="F88" s="14" t="n">
        <v>0</v>
      </c>
      <c r="G88" s="7" t="n">
        <f aca="false">SUMIF($A$5:A88,A88,$E$5:E88)-SUMIF($A$5:A88,A88,$F$5:F88)</f>
        <v>4458</v>
      </c>
    </row>
    <row r="89" customFormat="false" ht="24.75" hidden="false" customHeight="true" outlineLevel="0" collapsed="false">
      <c r="A89" s="10" t="s">
        <v>223</v>
      </c>
      <c r="B89" s="16" t="n">
        <v>46329</v>
      </c>
      <c r="C89" s="10" t="s">
        <v>87</v>
      </c>
      <c r="D89" s="10" t="s">
        <v>73</v>
      </c>
      <c r="E89" s="14" t="n">
        <v>0</v>
      </c>
      <c r="F89" s="14" t="n">
        <v>45</v>
      </c>
      <c r="G89" s="7" t="n">
        <f aca="false">SUMIF($A$5:A89,A89,$E$5:E89)-SUMIF($A$5:A89,A89,$F$5:F89)</f>
        <v>4413</v>
      </c>
    </row>
    <row r="90" customFormat="false" ht="24.75" hidden="false" customHeight="true" outlineLevel="0" collapsed="false">
      <c r="A90" s="10" t="s">
        <v>223</v>
      </c>
      <c r="B90" s="16" t="n">
        <v>46329</v>
      </c>
      <c r="C90" s="10" t="s">
        <v>89</v>
      </c>
      <c r="D90" s="10" t="s">
        <v>77</v>
      </c>
      <c r="E90" s="14" t="n">
        <v>0</v>
      </c>
      <c r="F90" s="14" t="n">
        <v>3000</v>
      </c>
      <c r="G90" s="7" t="n">
        <f aca="false">SUMIF($A$5:A90,A90,$E$5:E90)-SUMIF($A$5:A90,A90,$F$5:F90)</f>
        <v>1413</v>
      </c>
    </row>
    <row r="91" customFormat="false" ht="24.75" hidden="false" customHeight="true" outlineLevel="0" collapsed="false">
      <c r="A91" s="10" t="s">
        <v>223</v>
      </c>
      <c r="B91" s="16" t="n">
        <v>46330</v>
      </c>
      <c r="C91" s="10" t="s">
        <v>90</v>
      </c>
      <c r="D91" s="10" t="s">
        <v>71</v>
      </c>
      <c r="E91" s="14" t="n">
        <v>3516</v>
      </c>
      <c r="F91" s="14" t="n">
        <v>0</v>
      </c>
      <c r="G91" s="7" t="n">
        <f aca="false">SUMIF($A$5:A91,A91,$E$5:E91)-SUMIF($A$5:A91,A91,$F$5:F91)</f>
        <v>4929</v>
      </c>
    </row>
    <row r="92" customFormat="false" ht="24.75" hidden="false" customHeight="true" outlineLevel="0" collapsed="false">
      <c r="A92" s="10" t="s">
        <v>223</v>
      </c>
      <c r="B92" s="16" t="n">
        <v>46330</v>
      </c>
      <c r="C92" s="10" t="s">
        <v>91</v>
      </c>
      <c r="D92" s="10" t="s">
        <v>73</v>
      </c>
      <c r="E92" s="14" t="n">
        <v>0</v>
      </c>
      <c r="F92" s="14" t="n">
        <v>45</v>
      </c>
      <c r="G92" s="7" t="n">
        <f aca="false">SUMIF($A$5:A92,A92,$E$5:E92)-SUMIF($A$5:A92,A92,$F$5:F92)</f>
        <v>4884</v>
      </c>
    </row>
    <row r="93" customFormat="false" ht="24.75" hidden="false" customHeight="true" outlineLevel="0" collapsed="false">
      <c r="A93" s="10" t="s">
        <v>223</v>
      </c>
      <c r="B93" s="16" t="n">
        <v>46330</v>
      </c>
      <c r="C93" s="10" t="s">
        <v>93</v>
      </c>
      <c r="D93" s="10" t="s">
        <v>77</v>
      </c>
      <c r="E93" s="14" t="n">
        <v>0</v>
      </c>
      <c r="F93" s="14" t="n">
        <v>3000</v>
      </c>
      <c r="G93" s="7" t="n">
        <f aca="false">SUMIF($A$5:A93,A93,$E$5:E93)-SUMIF($A$5:A93,A93,$F$5:F93)</f>
        <v>1884</v>
      </c>
    </row>
    <row r="94" customFormat="false" ht="24.75" hidden="false" customHeight="true" outlineLevel="0" collapsed="false">
      <c r="A94" s="10" t="s">
        <v>223</v>
      </c>
      <c r="B94" s="16" t="n">
        <v>46331</v>
      </c>
      <c r="C94" s="10" t="s">
        <v>94</v>
      </c>
      <c r="D94" s="10" t="s">
        <v>71</v>
      </c>
      <c r="E94" s="14" t="n">
        <v>3516</v>
      </c>
      <c r="F94" s="14" t="n">
        <v>0</v>
      </c>
      <c r="G94" s="7" t="n">
        <f aca="false">SUMIF($A$5:A94,A94,$E$5:E94)-SUMIF($A$5:A94,A94,$F$5:F94)</f>
        <v>5400</v>
      </c>
    </row>
    <row r="95" customFormat="false" ht="24.75" hidden="false" customHeight="true" outlineLevel="0" collapsed="false">
      <c r="A95" s="10" t="s">
        <v>223</v>
      </c>
      <c r="B95" s="16" t="n">
        <v>46331</v>
      </c>
      <c r="C95" s="10" t="s">
        <v>95</v>
      </c>
      <c r="D95" s="10" t="s">
        <v>73</v>
      </c>
      <c r="E95" s="14" t="n">
        <v>0</v>
      </c>
      <c r="F95" s="14" t="n">
        <v>45</v>
      </c>
      <c r="G95" s="7" t="n">
        <f aca="false">SUMIF($A$5:A95,A95,$E$5:E95)-SUMIF($A$5:A95,A95,$F$5:F95)</f>
        <v>5355</v>
      </c>
    </row>
    <row r="96" customFormat="false" ht="24.75" hidden="false" customHeight="true" outlineLevel="0" collapsed="false">
      <c r="A96" s="10" t="s">
        <v>223</v>
      </c>
      <c r="B96" s="16" t="n">
        <v>46331</v>
      </c>
      <c r="C96" s="10" t="s">
        <v>97</v>
      </c>
      <c r="D96" s="10" t="s">
        <v>77</v>
      </c>
      <c r="E96" s="14" t="n">
        <v>0</v>
      </c>
      <c r="F96" s="14" t="n">
        <v>3000</v>
      </c>
      <c r="G96" s="7" t="n">
        <f aca="false">SUMIF($A$5:A96,A96,$E$5:E96)-SUMIF($A$5:A96,A96,$F$5:F96)</f>
        <v>2355</v>
      </c>
    </row>
    <row r="97" customFormat="false" ht="24.75" hidden="false" customHeight="true" outlineLevel="0" collapsed="false">
      <c r="A97" s="10" t="s">
        <v>223</v>
      </c>
      <c r="B97" s="16" t="n">
        <v>46332</v>
      </c>
      <c r="C97" s="10" t="s">
        <v>98</v>
      </c>
      <c r="D97" s="10" t="s">
        <v>71</v>
      </c>
      <c r="E97" s="14" t="n">
        <v>3516</v>
      </c>
      <c r="F97" s="14" t="n">
        <v>0</v>
      </c>
      <c r="G97" s="7" t="n">
        <f aca="false">SUMIF($A$5:A97,A97,$E$5:E97)-SUMIF($A$5:A97,A97,$F$5:F97)</f>
        <v>5871</v>
      </c>
    </row>
    <row r="98" customFormat="false" ht="24.75" hidden="false" customHeight="true" outlineLevel="0" collapsed="false">
      <c r="A98" s="10" t="s">
        <v>223</v>
      </c>
      <c r="B98" s="16" t="n">
        <v>46332</v>
      </c>
      <c r="C98" s="10" t="s">
        <v>99</v>
      </c>
      <c r="D98" s="10" t="s">
        <v>73</v>
      </c>
      <c r="E98" s="14" t="n">
        <v>0</v>
      </c>
      <c r="F98" s="14" t="n">
        <v>45</v>
      </c>
      <c r="G98" s="7" t="n">
        <f aca="false">SUMIF($A$5:A98,A98,$E$5:E98)-SUMIF($A$5:A98,A98,$F$5:F98)</f>
        <v>5826</v>
      </c>
    </row>
    <row r="99" customFormat="false" ht="24.75" hidden="false" customHeight="true" outlineLevel="0" collapsed="false">
      <c r="A99" s="10" t="s">
        <v>223</v>
      </c>
      <c r="B99" s="16" t="n">
        <v>46332</v>
      </c>
      <c r="C99" s="10" t="s">
        <v>101</v>
      </c>
      <c r="D99" s="10" t="s">
        <v>77</v>
      </c>
      <c r="E99" s="14" t="n">
        <v>0</v>
      </c>
      <c r="F99" s="14" t="n">
        <v>3000</v>
      </c>
      <c r="G99" s="7" t="n">
        <f aca="false">SUMIF($A$5:A99,A99,$E$5:E99)-SUMIF($A$5:A99,A99,$F$5:F99)</f>
        <v>2826</v>
      </c>
    </row>
    <row r="100" customFormat="false" ht="24.75" hidden="false" customHeight="true" outlineLevel="0" collapsed="false">
      <c r="A100" s="10" t="s">
        <v>223</v>
      </c>
      <c r="B100" s="16" t="n">
        <v>46333</v>
      </c>
      <c r="C100" s="10" t="s">
        <v>102</v>
      </c>
      <c r="D100" s="10" t="s">
        <v>71</v>
      </c>
      <c r="E100" s="14" t="n">
        <v>3516</v>
      </c>
      <c r="F100" s="14" t="n">
        <v>0</v>
      </c>
      <c r="G100" s="7" t="n">
        <f aca="false">SUMIF($A$5:A100,A100,$E$5:E100)-SUMIF($A$5:A100,A100,$F$5:F100)</f>
        <v>6342</v>
      </c>
    </row>
    <row r="101" customFormat="false" ht="24.75" hidden="false" customHeight="true" outlineLevel="0" collapsed="false">
      <c r="A101" s="10" t="s">
        <v>223</v>
      </c>
      <c r="B101" s="16" t="n">
        <v>46333</v>
      </c>
      <c r="C101" s="10" t="s">
        <v>103</v>
      </c>
      <c r="D101" s="10" t="s">
        <v>73</v>
      </c>
      <c r="E101" s="14" t="n">
        <v>0</v>
      </c>
      <c r="F101" s="14" t="n">
        <v>45</v>
      </c>
      <c r="G101" s="7" t="n">
        <f aca="false">SUMIF($A$5:A101,A101,$E$5:E101)-SUMIF($A$5:A101,A101,$F$5:F101)</f>
        <v>6297</v>
      </c>
    </row>
    <row r="102" customFormat="false" ht="24.75" hidden="false" customHeight="true" outlineLevel="0" collapsed="false">
      <c r="A102" s="10" t="s">
        <v>223</v>
      </c>
      <c r="B102" s="16" t="n">
        <v>46333</v>
      </c>
      <c r="C102" s="10" t="s">
        <v>105</v>
      </c>
      <c r="D102" s="10" t="s">
        <v>77</v>
      </c>
      <c r="E102" s="14" t="n">
        <v>0</v>
      </c>
      <c r="F102" s="14" t="n">
        <v>3000</v>
      </c>
      <c r="G102" s="7" t="n">
        <f aca="false">SUMIF($A$5:A102,A102,$E$5:E102)-SUMIF($A$5:A102,A102,$F$5:F102)</f>
        <v>3297</v>
      </c>
    </row>
    <row r="103" customFormat="false" ht="24.75" hidden="false" customHeight="true" outlineLevel="0" collapsed="false">
      <c r="A103" s="10" t="s">
        <v>223</v>
      </c>
      <c r="B103" s="16" t="n">
        <v>46335</v>
      </c>
      <c r="C103" s="10" t="s">
        <v>106</v>
      </c>
      <c r="D103" s="10" t="s">
        <v>71</v>
      </c>
      <c r="E103" s="14" t="n">
        <v>3516</v>
      </c>
      <c r="F103" s="14" t="n">
        <v>0</v>
      </c>
      <c r="G103" s="7" t="n">
        <f aca="false">SUMIF($A$5:A103,A103,$E$5:E103)-SUMIF($A$5:A103,A103,$F$5:F103)</f>
        <v>6813</v>
      </c>
    </row>
    <row r="104" customFormat="false" ht="24.75" hidden="false" customHeight="true" outlineLevel="0" collapsed="false">
      <c r="A104" s="10" t="s">
        <v>223</v>
      </c>
      <c r="B104" s="16" t="n">
        <v>46335</v>
      </c>
      <c r="C104" s="10" t="s">
        <v>107</v>
      </c>
      <c r="D104" s="10" t="s">
        <v>73</v>
      </c>
      <c r="E104" s="14" t="n">
        <v>0</v>
      </c>
      <c r="F104" s="14" t="n">
        <v>45</v>
      </c>
      <c r="G104" s="7" t="n">
        <f aca="false">SUMIF($A$5:A104,A104,$E$5:E104)-SUMIF($A$5:A104,A104,$F$5:F104)</f>
        <v>6768</v>
      </c>
    </row>
    <row r="105" customFormat="false" ht="24.75" hidden="false" customHeight="true" outlineLevel="0" collapsed="false">
      <c r="A105" s="10" t="s">
        <v>223</v>
      </c>
      <c r="B105" s="16" t="n">
        <v>46335</v>
      </c>
      <c r="C105" s="10" t="s">
        <v>109</v>
      </c>
      <c r="D105" s="10" t="s">
        <v>77</v>
      </c>
      <c r="E105" s="14" t="n">
        <v>0</v>
      </c>
      <c r="F105" s="14" t="n">
        <v>3000</v>
      </c>
      <c r="G105" s="7" t="n">
        <f aca="false">SUMIF($A$5:A105,A105,$E$5:E105)-SUMIF($A$5:A105,A105,$F$5:F105)</f>
        <v>3768</v>
      </c>
    </row>
    <row r="106" customFormat="false" ht="24.75" hidden="false" customHeight="true" outlineLevel="0" collapsed="false">
      <c r="A106" s="10" t="s">
        <v>223</v>
      </c>
      <c r="B106" s="16" t="n">
        <v>46336</v>
      </c>
      <c r="C106" s="10" t="s">
        <v>110</v>
      </c>
      <c r="D106" s="10" t="s">
        <v>71</v>
      </c>
      <c r="E106" s="14" t="n">
        <v>3516</v>
      </c>
      <c r="F106" s="14" t="n">
        <v>0</v>
      </c>
      <c r="G106" s="7" t="n">
        <f aca="false">SUMIF($A$5:A106,A106,$E$5:E106)-SUMIF($A$5:A106,A106,$F$5:F106)</f>
        <v>7284</v>
      </c>
    </row>
    <row r="107" customFormat="false" ht="24.75" hidden="false" customHeight="true" outlineLevel="0" collapsed="false">
      <c r="A107" s="10" t="s">
        <v>223</v>
      </c>
      <c r="B107" s="16" t="n">
        <v>46336</v>
      </c>
      <c r="C107" s="10" t="s">
        <v>111</v>
      </c>
      <c r="D107" s="10" t="s">
        <v>73</v>
      </c>
      <c r="E107" s="14" t="n">
        <v>0</v>
      </c>
      <c r="F107" s="14" t="n">
        <v>45</v>
      </c>
      <c r="G107" s="7" t="n">
        <f aca="false">SUMIF($A$5:A107,A107,$E$5:E107)-SUMIF($A$5:A107,A107,$F$5:F107)</f>
        <v>7239</v>
      </c>
    </row>
    <row r="108" customFormat="false" ht="24.75" hidden="false" customHeight="true" outlineLevel="0" collapsed="false">
      <c r="A108" s="10" t="s">
        <v>223</v>
      </c>
      <c r="B108" s="16" t="n">
        <v>46336</v>
      </c>
      <c r="C108" s="10" t="s">
        <v>113</v>
      </c>
      <c r="D108" s="10" t="s">
        <v>77</v>
      </c>
      <c r="E108" s="14" t="n">
        <v>0</v>
      </c>
      <c r="F108" s="14" t="n">
        <v>3000</v>
      </c>
      <c r="G108" s="7" t="n">
        <f aca="false">SUMIF($A$5:A108,A108,$E$5:E108)-SUMIF($A$5:A108,A108,$F$5:F108)</f>
        <v>4239</v>
      </c>
    </row>
    <row r="109" customFormat="false" ht="24.75" hidden="false" customHeight="true" outlineLevel="0" collapsed="false">
      <c r="A109" s="10" t="s">
        <v>223</v>
      </c>
      <c r="B109" s="16" t="n">
        <v>46337</v>
      </c>
      <c r="C109" s="10" t="s">
        <v>114</v>
      </c>
      <c r="D109" s="10" t="s">
        <v>71</v>
      </c>
      <c r="E109" s="14" t="n">
        <v>3516</v>
      </c>
      <c r="F109" s="14" t="n">
        <v>0</v>
      </c>
      <c r="G109" s="7" t="n">
        <f aca="false">SUMIF($A$5:A109,A109,$E$5:E109)-SUMIF($A$5:A109,A109,$F$5:F109)</f>
        <v>7755</v>
      </c>
    </row>
    <row r="110" customFormat="false" ht="24.75" hidden="false" customHeight="true" outlineLevel="0" collapsed="false">
      <c r="A110" s="10" t="s">
        <v>223</v>
      </c>
      <c r="B110" s="16" t="n">
        <v>46337</v>
      </c>
      <c r="C110" s="10" t="s">
        <v>115</v>
      </c>
      <c r="D110" s="10" t="s">
        <v>73</v>
      </c>
      <c r="E110" s="14" t="n">
        <v>0</v>
      </c>
      <c r="F110" s="14" t="n">
        <v>45</v>
      </c>
      <c r="G110" s="7" t="n">
        <f aca="false">SUMIF($A$5:A110,A110,$E$5:E110)-SUMIF($A$5:A110,A110,$F$5:F110)</f>
        <v>7710</v>
      </c>
    </row>
    <row r="111" customFormat="false" ht="24.75" hidden="false" customHeight="true" outlineLevel="0" collapsed="false">
      <c r="A111" s="10" t="s">
        <v>223</v>
      </c>
      <c r="B111" s="16" t="n">
        <v>46337</v>
      </c>
      <c r="C111" s="10" t="s">
        <v>117</v>
      </c>
      <c r="D111" s="10" t="s">
        <v>77</v>
      </c>
      <c r="E111" s="14" t="n">
        <v>0</v>
      </c>
      <c r="F111" s="14" t="n">
        <v>3000</v>
      </c>
      <c r="G111" s="7" t="n">
        <f aca="false">SUMIF($A$5:A111,A111,$E$5:E111)-SUMIF($A$5:A111,A111,$F$5:F111)</f>
        <v>4710</v>
      </c>
    </row>
    <row r="112" customFormat="false" ht="24.75" hidden="false" customHeight="true" outlineLevel="0" collapsed="false">
      <c r="A112" s="10" t="s">
        <v>223</v>
      </c>
      <c r="B112" s="16" t="n">
        <v>46338</v>
      </c>
      <c r="C112" s="10" t="s">
        <v>118</v>
      </c>
      <c r="D112" s="10" t="s">
        <v>71</v>
      </c>
      <c r="E112" s="14" t="n">
        <v>3516</v>
      </c>
      <c r="F112" s="14" t="n">
        <v>0</v>
      </c>
      <c r="G112" s="7" t="n">
        <f aca="false">SUMIF($A$5:A112,A112,$E$5:E112)-SUMIF($A$5:A112,A112,$F$5:F112)</f>
        <v>8226</v>
      </c>
    </row>
    <row r="113" customFormat="false" ht="24.75" hidden="false" customHeight="true" outlineLevel="0" collapsed="false">
      <c r="A113" s="10" t="s">
        <v>223</v>
      </c>
      <c r="B113" s="16" t="n">
        <v>46338</v>
      </c>
      <c r="C113" s="10" t="s">
        <v>119</v>
      </c>
      <c r="D113" s="10" t="s">
        <v>73</v>
      </c>
      <c r="E113" s="14" t="n">
        <v>0</v>
      </c>
      <c r="F113" s="14" t="n">
        <v>45</v>
      </c>
      <c r="G113" s="7" t="n">
        <f aca="false">SUMIF($A$5:A113,A113,$E$5:E113)-SUMIF($A$5:A113,A113,$F$5:F113)</f>
        <v>8181</v>
      </c>
    </row>
    <row r="114" customFormat="false" ht="24.75" hidden="false" customHeight="true" outlineLevel="0" collapsed="false">
      <c r="A114" s="10" t="s">
        <v>223</v>
      </c>
      <c r="B114" s="16" t="n">
        <v>46338</v>
      </c>
      <c r="C114" s="10" t="s">
        <v>121</v>
      </c>
      <c r="D114" s="10" t="s">
        <v>77</v>
      </c>
      <c r="E114" s="14" t="n">
        <v>0</v>
      </c>
      <c r="F114" s="14" t="n">
        <v>3000</v>
      </c>
      <c r="G114" s="7" t="n">
        <f aca="false">SUMIF($A$5:A114,A114,$E$5:E114)-SUMIF($A$5:A114,A114,$F$5:F114)</f>
        <v>5181</v>
      </c>
    </row>
    <row r="115" customFormat="false" ht="24.75" hidden="false" customHeight="true" outlineLevel="0" collapsed="false">
      <c r="A115" s="10" t="s">
        <v>223</v>
      </c>
      <c r="B115" s="16" t="n">
        <v>46339</v>
      </c>
      <c r="C115" s="10" t="s">
        <v>122</v>
      </c>
      <c r="D115" s="10" t="s">
        <v>71</v>
      </c>
      <c r="E115" s="14" t="n">
        <v>3516</v>
      </c>
      <c r="F115" s="14" t="n">
        <v>0</v>
      </c>
      <c r="G115" s="7" t="n">
        <f aca="false">SUMIF($A$5:A115,A115,$E$5:E115)-SUMIF($A$5:A115,A115,$F$5:F115)</f>
        <v>8697</v>
      </c>
    </row>
    <row r="116" customFormat="false" ht="24.75" hidden="false" customHeight="true" outlineLevel="0" collapsed="false">
      <c r="A116" s="10" t="s">
        <v>223</v>
      </c>
      <c r="B116" s="16" t="n">
        <v>46339</v>
      </c>
      <c r="C116" s="10" t="s">
        <v>123</v>
      </c>
      <c r="D116" s="10" t="s">
        <v>73</v>
      </c>
      <c r="E116" s="14" t="n">
        <v>0</v>
      </c>
      <c r="F116" s="14" t="n">
        <v>45</v>
      </c>
      <c r="G116" s="7" t="n">
        <f aca="false">SUMIF($A$5:A116,A116,$E$5:E116)-SUMIF($A$5:A116,A116,$F$5:F116)</f>
        <v>8652</v>
      </c>
    </row>
    <row r="117" customFormat="false" ht="24.75" hidden="false" customHeight="true" outlineLevel="0" collapsed="false">
      <c r="A117" s="10" t="s">
        <v>223</v>
      </c>
      <c r="B117" s="16" t="n">
        <v>46339</v>
      </c>
      <c r="C117" s="10" t="s">
        <v>125</v>
      </c>
      <c r="D117" s="10" t="s">
        <v>77</v>
      </c>
      <c r="E117" s="14" t="n">
        <v>0</v>
      </c>
      <c r="F117" s="14" t="n">
        <v>3000</v>
      </c>
      <c r="G117" s="7" t="n">
        <f aca="false">SUMIF($A$5:A117,A117,$E$5:E117)-SUMIF($A$5:A117,A117,$F$5:F117)</f>
        <v>5652</v>
      </c>
    </row>
    <row r="118" customFormat="false" ht="24.75" hidden="false" customHeight="true" outlineLevel="0" collapsed="false">
      <c r="A118" s="10" t="s">
        <v>223</v>
      </c>
      <c r="B118" s="16" t="n">
        <v>46340</v>
      </c>
      <c r="C118" s="10" t="s">
        <v>126</v>
      </c>
      <c r="D118" s="10" t="s">
        <v>71</v>
      </c>
      <c r="E118" s="14" t="n">
        <v>3516</v>
      </c>
      <c r="F118" s="14" t="n">
        <v>0</v>
      </c>
      <c r="G118" s="7" t="n">
        <f aca="false">SUMIF($A$5:A118,A118,$E$5:E118)-SUMIF($A$5:A118,A118,$F$5:F118)</f>
        <v>9168</v>
      </c>
    </row>
    <row r="119" customFormat="false" ht="24.75" hidden="false" customHeight="true" outlineLevel="0" collapsed="false">
      <c r="A119" s="10" t="s">
        <v>223</v>
      </c>
      <c r="B119" s="16" t="n">
        <v>46340</v>
      </c>
      <c r="C119" s="10" t="s">
        <v>127</v>
      </c>
      <c r="D119" s="10" t="s">
        <v>73</v>
      </c>
      <c r="E119" s="14" t="n">
        <v>0</v>
      </c>
      <c r="F119" s="14" t="n">
        <v>45</v>
      </c>
      <c r="G119" s="7" t="n">
        <f aca="false">SUMIF($A$5:A119,A119,$E$5:E119)-SUMIF($A$5:A119,A119,$F$5:F119)</f>
        <v>9123</v>
      </c>
    </row>
    <row r="120" customFormat="false" ht="24.75" hidden="false" customHeight="true" outlineLevel="0" collapsed="false">
      <c r="A120" s="10" t="s">
        <v>223</v>
      </c>
      <c r="B120" s="16" t="n">
        <v>46340</v>
      </c>
      <c r="C120" s="10" t="s">
        <v>129</v>
      </c>
      <c r="D120" s="10" t="s">
        <v>77</v>
      </c>
      <c r="E120" s="14" t="n">
        <v>0</v>
      </c>
      <c r="F120" s="14" t="n">
        <v>3000</v>
      </c>
      <c r="G120" s="7" t="n">
        <f aca="false">SUMIF($A$5:A120,A120,$E$5:E120)-SUMIF($A$5:A120,A120,$F$5:F120)</f>
        <v>6123</v>
      </c>
    </row>
    <row r="121" customFormat="false" ht="24.75" hidden="false" customHeight="true" outlineLevel="0" collapsed="false">
      <c r="A121" s="10" t="s">
        <v>223</v>
      </c>
      <c r="B121" s="16" t="n">
        <v>46342</v>
      </c>
      <c r="C121" s="10" t="s">
        <v>130</v>
      </c>
      <c r="D121" s="10" t="s">
        <v>71</v>
      </c>
      <c r="E121" s="14" t="n">
        <v>3516</v>
      </c>
      <c r="F121" s="14" t="n">
        <v>0</v>
      </c>
      <c r="G121" s="7" t="n">
        <f aca="false">SUMIF($A$5:A121,A121,$E$5:E121)-SUMIF($A$5:A121,A121,$F$5:F121)</f>
        <v>9639</v>
      </c>
    </row>
    <row r="122" customFormat="false" ht="24.75" hidden="false" customHeight="true" outlineLevel="0" collapsed="false">
      <c r="A122" s="10" t="s">
        <v>223</v>
      </c>
      <c r="B122" s="16" t="n">
        <v>46342</v>
      </c>
      <c r="C122" s="10" t="s">
        <v>131</v>
      </c>
      <c r="D122" s="10" t="s">
        <v>73</v>
      </c>
      <c r="E122" s="14" t="n">
        <v>0</v>
      </c>
      <c r="F122" s="14" t="n">
        <v>45</v>
      </c>
      <c r="G122" s="7" t="n">
        <f aca="false">SUMIF($A$5:A122,A122,$E$5:E122)-SUMIF($A$5:A122,A122,$F$5:F122)</f>
        <v>9594</v>
      </c>
    </row>
    <row r="123" customFormat="false" ht="24.75" hidden="false" customHeight="true" outlineLevel="0" collapsed="false">
      <c r="A123" s="10" t="s">
        <v>223</v>
      </c>
      <c r="B123" s="16" t="n">
        <v>46342</v>
      </c>
      <c r="C123" s="10" t="s">
        <v>133</v>
      </c>
      <c r="D123" s="10" t="s">
        <v>77</v>
      </c>
      <c r="E123" s="14" t="n">
        <v>0</v>
      </c>
      <c r="F123" s="14" t="n">
        <v>3000</v>
      </c>
      <c r="G123" s="7" t="n">
        <f aca="false">SUMIF($A$5:A123,A123,$E$5:E123)-SUMIF($A$5:A123,A123,$F$5:F123)</f>
        <v>6594</v>
      </c>
    </row>
    <row r="124" customFormat="false" ht="24.75" hidden="false" customHeight="true" outlineLevel="0" collapsed="false">
      <c r="A124" s="10" t="s">
        <v>223</v>
      </c>
      <c r="B124" s="16" t="n">
        <v>46343</v>
      </c>
      <c r="C124" s="10" t="s">
        <v>134</v>
      </c>
      <c r="D124" s="10" t="s">
        <v>71</v>
      </c>
      <c r="E124" s="14" t="n">
        <v>3516</v>
      </c>
      <c r="F124" s="14" t="n">
        <v>0</v>
      </c>
      <c r="G124" s="7" t="n">
        <f aca="false">SUMIF($A$5:A124,A124,$E$5:E124)-SUMIF($A$5:A124,A124,$F$5:F124)</f>
        <v>10110</v>
      </c>
    </row>
    <row r="125" customFormat="false" ht="24.75" hidden="false" customHeight="true" outlineLevel="0" collapsed="false">
      <c r="A125" s="10" t="s">
        <v>223</v>
      </c>
      <c r="B125" s="16" t="n">
        <v>46343</v>
      </c>
      <c r="C125" s="10" t="s">
        <v>135</v>
      </c>
      <c r="D125" s="10" t="s">
        <v>73</v>
      </c>
      <c r="E125" s="14" t="n">
        <v>0</v>
      </c>
      <c r="F125" s="14" t="n">
        <v>45</v>
      </c>
      <c r="G125" s="7" t="n">
        <f aca="false">SUMIF($A$5:A125,A125,$E$5:E125)-SUMIF($A$5:A125,A125,$F$5:F125)</f>
        <v>10065</v>
      </c>
    </row>
    <row r="126" customFormat="false" ht="24.75" hidden="false" customHeight="true" outlineLevel="0" collapsed="false">
      <c r="A126" s="10" t="s">
        <v>223</v>
      </c>
      <c r="B126" s="16" t="n">
        <v>46343</v>
      </c>
      <c r="C126" s="10" t="s">
        <v>137</v>
      </c>
      <c r="D126" s="10" t="s">
        <v>77</v>
      </c>
      <c r="E126" s="14" t="n">
        <v>0</v>
      </c>
      <c r="F126" s="14" t="n">
        <v>3000</v>
      </c>
      <c r="G126" s="7" t="n">
        <f aca="false">SUMIF($A$5:A126,A126,$E$5:E126)-SUMIF($A$5:A126,A126,$F$5:F126)</f>
        <v>7065</v>
      </c>
    </row>
    <row r="127" customFormat="false" ht="24.75" hidden="false" customHeight="true" outlineLevel="0" collapsed="false">
      <c r="A127" s="10" t="s">
        <v>223</v>
      </c>
      <c r="B127" s="16" t="n">
        <v>46344</v>
      </c>
      <c r="C127" s="10" t="s">
        <v>138</v>
      </c>
      <c r="D127" s="10" t="s">
        <v>71</v>
      </c>
      <c r="E127" s="14" t="n">
        <v>3516</v>
      </c>
      <c r="F127" s="14" t="n">
        <v>0</v>
      </c>
      <c r="G127" s="7" t="n">
        <f aca="false">SUMIF($A$5:A127,A127,$E$5:E127)-SUMIF($A$5:A127,A127,$F$5:F127)</f>
        <v>10581</v>
      </c>
    </row>
    <row r="128" customFormat="false" ht="24.75" hidden="false" customHeight="true" outlineLevel="0" collapsed="false">
      <c r="A128" s="10" t="s">
        <v>223</v>
      </c>
      <c r="B128" s="16" t="n">
        <v>46344</v>
      </c>
      <c r="C128" s="10" t="s">
        <v>139</v>
      </c>
      <c r="D128" s="10" t="s">
        <v>73</v>
      </c>
      <c r="E128" s="14" t="n">
        <v>0</v>
      </c>
      <c r="F128" s="14" t="n">
        <v>45</v>
      </c>
      <c r="G128" s="7" t="n">
        <f aca="false">SUMIF($A$5:A128,A128,$E$5:E128)-SUMIF($A$5:A128,A128,$F$5:F128)</f>
        <v>10536</v>
      </c>
    </row>
    <row r="129" customFormat="false" ht="24.75" hidden="false" customHeight="true" outlineLevel="0" collapsed="false">
      <c r="A129" s="10" t="s">
        <v>223</v>
      </c>
      <c r="B129" s="16" t="n">
        <v>46344</v>
      </c>
      <c r="C129" s="10" t="s">
        <v>141</v>
      </c>
      <c r="D129" s="10" t="s">
        <v>77</v>
      </c>
      <c r="E129" s="14" t="n">
        <v>0</v>
      </c>
      <c r="F129" s="14" t="n">
        <v>3000</v>
      </c>
      <c r="G129" s="7" t="n">
        <f aca="false">SUMIF($A$5:A129,A129,$E$5:E129)-SUMIF($A$5:A129,A129,$F$5:F129)</f>
        <v>7536</v>
      </c>
    </row>
    <row r="130" customFormat="false" ht="24.75" hidden="false" customHeight="true" outlineLevel="0" collapsed="false">
      <c r="A130" s="10" t="s">
        <v>223</v>
      </c>
      <c r="B130" s="16" t="n">
        <v>46345</v>
      </c>
      <c r="C130" s="10" t="s">
        <v>142</v>
      </c>
      <c r="D130" s="10" t="s">
        <v>71</v>
      </c>
      <c r="E130" s="14" t="n">
        <v>3516</v>
      </c>
      <c r="F130" s="14" t="n">
        <v>0</v>
      </c>
      <c r="G130" s="7" t="n">
        <f aca="false">SUMIF($A$5:A130,A130,$E$5:E130)-SUMIF($A$5:A130,A130,$F$5:F130)</f>
        <v>11052</v>
      </c>
    </row>
    <row r="131" customFormat="false" ht="24.75" hidden="false" customHeight="true" outlineLevel="0" collapsed="false">
      <c r="A131" s="10" t="s">
        <v>223</v>
      </c>
      <c r="B131" s="16" t="n">
        <v>46345</v>
      </c>
      <c r="C131" s="10" t="s">
        <v>143</v>
      </c>
      <c r="D131" s="10" t="s">
        <v>73</v>
      </c>
      <c r="E131" s="14" t="n">
        <v>0</v>
      </c>
      <c r="F131" s="14" t="n">
        <v>45</v>
      </c>
      <c r="G131" s="7" t="n">
        <f aca="false">SUMIF($A$5:A131,A131,$E$5:E131)-SUMIF($A$5:A131,A131,$F$5:F131)</f>
        <v>11007</v>
      </c>
    </row>
    <row r="132" customFormat="false" ht="24.75" hidden="false" customHeight="true" outlineLevel="0" collapsed="false">
      <c r="A132" s="10" t="s">
        <v>223</v>
      </c>
      <c r="B132" s="16" t="n">
        <v>46345</v>
      </c>
      <c r="C132" s="10" t="s">
        <v>145</v>
      </c>
      <c r="D132" s="10" t="s">
        <v>77</v>
      </c>
      <c r="E132" s="14" t="n">
        <v>0</v>
      </c>
      <c r="F132" s="14" t="n">
        <v>3000</v>
      </c>
      <c r="G132" s="7" t="n">
        <f aca="false">SUMIF($A$5:A132,A132,$E$5:E132)-SUMIF($A$5:A132,A132,$F$5:F132)</f>
        <v>8007</v>
      </c>
    </row>
    <row r="133" customFormat="false" ht="24.75" hidden="false" customHeight="true" outlineLevel="0" collapsed="false">
      <c r="A133" s="10" t="s">
        <v>223</v>
      </c>
      <c r="B133" s="16" t="n">
        <v>46346</v>
      </c>
      <c r="C133" s="10" t="s">
        <v>146</v>
      </c>
      <c r="D133" s="10" t="s">
        <v>71</v>
      </c>
      <c r="E133" s="14" t="n">
        <v>3516</v>
      </c>
      <c r="F133" s="14" t="n">
        <v>0</v>
      </c>
      <c r="G133" s="7" t="n">
        <f aca="false">SUMIF($A$5:A133,A133,$E$5:E133)-SUMIF($A$5:A133,A133,$F$5:F133)</f>
        <v>11523</v>
      </c>
    </row>
    <row r="134" customFormat="false" ht="24.75" hidden="false" customHeight="true" outlineLevel="0" collapsed="false">
      <c r="A134" s="10" t="s">
        <v>223</v>
      </c>
      <c r="B134" s="16" t="n">
        <v>46346</v>
      </c>
      <c r="C134" s="10" t="s">
        <v>147</v>
      </c>
      <c r="D134" s="10" t="s">
        <v>73</v>
      </c>
      <c r="E134" s="14" t="n">
        <v>0</v>
      </c>
      <c r="F134" s="14" t="n">
        <v>45</v>
      </c>
      <c r="G134" s="7" t="n">
        <f aca="false">SUMIF($A$5:A134,A134,$E$5:E134)-SUMIF($A$5:A134,A134,$F$5:F134)</f>
        <v>11478</v>
      </c>
    </row>
    <row r="135" customFormat="false" ht="24.75" hidden="false" customHeight="true" outlineLevel="0" collapsed="false">
      <c r="A135" s="10" t="s">
        <v>223</v>
      </c>
      <c r="B135" s="16" t="n">
        <v>46346</v>
      </c>
      <c r="C135" s="10" t="s">
        <v>149</v>
      </c>
      <c r="D135" s="10" t="s">
        <v>77</v>
      </c>
      <c r="E135" s="14" t="n">
        <v>0</v>
      </c>
      <c r="F135" s="14" t="n">
        <v>3000</v>
      </c>
      <c r="G135" s="7" t="n">
        <f aca="false">SUMIF($A$5:A135,A135,$E$5:E135)-SUMIF($A$5:A135,A135,$F$5:F135)</f>
        <v>8478</v>
      </c>
    </row>
    <row r="136" customFormat="false" ht="24.75" hidden="false" customHeight="true" outlineLevel="0" collapsed="false">
      <c r="A136" s="10" t="s">
        <v>223</v>
      </c>
      <c r="B136" s="16" t="n">
        <v>46347</v>
      </c>
      <c r="C136" s="10" t="s">
        <v>152</v>
      </c>
      <c r="D136" s="10" t="s">
        <v>71</v>
      </c>
      <c r="E136" s="14" t="n">
        <v>3516</v>
      </c>
      <c r="F136" s="14" t="n">
        <v>0</v>
      </c>
      <c r="G136" s="7" t="n">
        <f aca="false">SUMIF($A$5:A136,A136,$E$5:E136)-SUMIF($A$5:A136,A136,$F$5:F136)</f>
        <v>11994</v>
      </c>
    </row>
    <row r="137" customFormat="false" ht="24.75" hidden="false" customHeight="true" outlineLevel="0" collapsed="false">
      <c r="A137" s="10" t="s">
        <v>223</v>
      </c>
      <c r="B137" s="16" t="n">
        <v>46347</v>
      </c>
      <c r="C137" s="10" t="s">
        <v>153</v>
      </c>
      <c r="D137" s="10" t="s">
        <v>73</v>
      </c>
      <c r="E137" s="14" t="n">
        <v>0</v>
      </c>
      <c r="F137" s="14" t="n">
        <v>45</v>
      </c>
      <c r="G137" s="7" t="n">
        <f aca="false">SUMIF($A$5:A137,A137,$E$5:E137)-SUMIF($A$5:A137,A137,$F$5:F137)</f>
        <v>11949</v>
      </c>
    </row>
    <row r="138" customFormat="false" ht="24.75" hidden="false" customHeight="true" outlineLevel="0" collapsed="false">
      <c r="A138" s="10" t="s">
        <v>223</v>
      </c>
      <c r="B138" s="16" t="n">
        <v>46347</v>
      </c>
      <c r="C138" s="10" t="s">
        <v>155</v>
      </c>
      <c r="D138" s="10" t="s">
        <v>77</v>
      </c>
      <c r="E138" s="14" t="n">
        <v>0</v>
      </c>
      <c r="F138" s="14" t="n">
        <v>3000</v>
      </c>
      <c r="G138" s="7" t="n">
        <f aca="false">SUMIF($A$5:A138,A138,$E$5:E138)-SUMIF($A$5:A138,A138,$F$5:F138)</f>
        <v>8949</v>
      </c>
    </row>
    <row r="139" customFormat="false" ht="24.75" hidden="false" customHeight="true" outlineLevel="0" collapsed="false">
      <c r="A139" s="10" t="s">
        <v>223</v>
      </c>
      <c r="B139" s="16" t="n">
        <v>46349</v>
      </c>
      <c r="C139" s="10" t="s">
        <v>156</v>
      </c>
      <c r="D139" s="10" t="s">
        <v>71</v>
      </c>
      <c r="E139" s="14" t="n">
        <v>3516</v>
      </c>
      <c r="F139" s="14" t="n">
        <v>0</v>
      </c>
      <c r="G139" s="7" t="n">
        <f aca="false">SUMIF($A$5:A139,A139,$E$5:E139)-SUMIF($A$5:A139,A139,$F$5:F139)</f>
        <v>12465</v>
      </c>
    </row>
    <row r="140" customFormat="false" ht="24.75" hidden="false" customHeight="true" outlineLevel="0" collapsed="false">
      <c r="A140" s="10" t="s">
        <v>223</v>
      </c>
      <c r="B140" s="16" t="n">
        <v>46349</v>
      </c>
      <c r="C140" s="10" t="s">
        <v>157</v>
      </c>
      <c r="D140" s="10" t="s">
        <v>73</v>
      </c>
      <c r="E140" s="14" t="n">
        <v>0</v>
      </c>
      <c r="F140" s="14" t="n">
        <v>45</v>
      </c>
      <c r="G140" s="7" t="n">
        <f aca="false">SUMIF($A$5:A140,A140,$E$5:E140)-SUMIF($A$5:A140,A140,$F$5:F140)</f>
        <v>12420</v>
      </c>
    </row>
    <row r="141" customFormat="false" ht="24.75" hidden="false" customHeight="true" outlineLevel="0" collapsed="false">
      <c r="A141" s="10" t="s">
        <v>223</v>
      </c>
      <c r="B141" s="16" t="n">
        <v>46349</v>
      </c>
      <c r="C141" s="10" t="s">
        <v>159</v>
      </c>
      <c r="D141" s="10" t="s">
        <v>77</v>
      </c>
      <c r="E141" s="14" t="n">
        <v>0</v>
      </c>
      <c r="F141" s="14" t="n">
        <v>3000</v>
      </c>
      <c r="G141" s="7" t="n">
        <f aca="false">SUMIF($A$5:A141,A141,$E$5:E141)-SUMIF($A$5:A141,A141,$F$5:F141)</f>
        <v>9420</v>
      </c>
    </row>
    <row r="142" customFormat="false" ht="24.75" hidden="false" customHeight="true" outlineLevel="0" collapsed="false">
      <c r="A142" s="10" t="s">
        <v>223</v>
      </c>
      <c r="B142" s="16" t="n">
        <v>46350</v>
      </c>
      <c r="C142" s="10" t="s">
        <v>160</v>
      </c>
      <c r="D142" s="10" t="s">
        <v>71</v>
      </c>
      <c r="E142" s="14" t="n">
        <v>3516</v>
      </c>
      <c r="F142" s="14" t="n">
        <v>0</v>
      </c>
      <c r="G142" s="7" t="n">
        <f aca="false">SUMIF($A$5:A142,A142,$E$5:E142)-SUMIF($A$5:A142,A142,$F$5:F142)</f>
        <v>12936</v>
      </c>
    </row>
    <row r="143" customFormat="false" ht="24.75" hidden="false" customHeight="true" outlineLevel="0" collapsed="false">
      <c r="A143" s="10" t="s">
        <v>223</v>
      </c>
      <c r="B143" s="16" t="n">
        <v>46350</v>
      </c>
      <c r="C143" s="10" t="s">
        <v>161</v>
      </c>
      <c r="D143" s="10" t="s">
        <v>73</v>
      </c>
      <c r="E143" s="14" t="n">
        <v>0</v>
      </c>
      <c r="F143" s="14" t="n">
        <v>45</v>
      </c>
      <c r="G143" s="7" t="n">
        <f aca="false">SUMIF($A$5:A143,A143,$E$5:E143)-SUMIF($A$5:A143,A143,$F$5:F143)</f>
        <v>12891</v>
      </c>
    </row>
    <row r="144" customFormat="false" ht="24.75" hidden="false" customHeight="true" outlineLevel="0" collapsed="false">
      <c r="A144" s="10" t="s">
        <v>223</v>
      </c>
      <c r="B144" s="16" t="n">
        <v>46350</v>
      </c>
      <c r="C144" s="10" t="s">
        <v>163</v>
      </c>
      <c r="D144" s="10" t="s">
        <v>77</v>
      </c>
      <c r="E144" s="14" t="n">
        <v>0</v>
      </c>
      <c r="F144" s="14" t="n">
        <v>3000</v>
      </c>
      <c r="G144" s="7" t="n">
        <f aca="false">SUMIF($A$5:A144,A144,$E$5:E144)-SUMIF($A$5:A144,A144,$F$5:F144)</f>
        <v>9891</v>
      </c>
    </row>
    <row r="145" customFormat="false" ht="24.75" hidden="false" customHeight="true" outlineLevel="0" collapsed="false">
      <c r="A145" s="10" t="s">
        <v>223</v>
      </c>
      <c r="B145" s="16" t="n">
        <v>46351</v>
      </c>
      <c r="C145" s="10" t="s">
        <v>164</v>
      </c>
      <c r="D145" s="10" t="s">
        <v>71</v>
      </c>
      <c r="E145" s="14" t="n">
        <v>3516</v>
      </c>
      <c r="F145" s="14" t="n">
        <v>0</v>
      </c>
      <c r="G145" s="7" t="n">
        <f aca="false">SUMIF($A$5:A145,A145,$E$5:E145)-SUMIF($A$5:A145,A145,$F$5:F145)</f>
        <v>13407</v>
      </c>
    </row>
    <row r="146" customFormat="false" ht="24.75" hidden="false" customHeight="true" outlineLevel="0" collapsed="false">
      <c r="A146" s="10" t="s">
        <v>223</v>
      </c>
      <c r="B146" s="16" t="n">
        <v>46351</v>
      </c>
      <c r="C146" s="10" t="s">
        <v>165</v>
      </c>
      <c r="D146" s="10" t="s">
        <v>73</v>
      </c>
      <c r="E146" s="14" t="n">
        <v>0</v>
      </c>
      <c r="F146" s="14" t="n">
        <v>45</v>
      </c>
      <c r="G146" s="7" t="n">
        <f aca="false">SUMIF($A$5:A146,A146,$E$5:E146)-SUMIF($A$5:A146,A146,$F$5:F146)</f>
        <v>13362</v>
      </c>
    </row>
    <row r="147" customFormat="false" ht="24.75" hidden="false" customHeight="true" outlineLevel="0" collapsed="false">
      <c r="A147" s="10" t="s">
        <v>223</v>
      </c>
      <c r="B147" s="16" t="n">
        <v>46351</v>
      </c>
      <c r="C147" s="10" t="s">
        <v>167</v>
      </c>
      <c r="D147" s="10" t="s">
        <v>77</v>
      </c>
      <c r="E147" s="14" t="n">
        <v>0</v>
      </c>
      <c r="F147" s="14" t="n">
        <v>3000</v>
      </c>
      <c r="G147" s="7" t="n">
        <f aca="false">SUMIF($A$5:A147,A147,$E$5:E147)-SUMIF($A$5:A147,A147,$F$5:F147)</f>
        <v>10362</v>
      </c>
    </row>
    <row r="148" customFormat="false" ht="24.75" hidden="false" customHeight="true" outlineLevel="0" collapsed="false">
      <c r="A148" s="10" t="s">
        <v>223</v>
      </c>
      <c r="B148" s="16" t="n">
        <v>46352</v>
      </c>
      <c r="C148" s="10" t="s">
        <v>170</v>
      </c>
      <c r="D148" s="10" t="s">
        <v>71</v>
      </c>
      <c r="E148" s="14" t="n">
        <v>3516</v>
      </c>
      <c r="F148" s="14" t="n">
        <v>0</v>
      </c>
      <c r="G148" s="7" t="n">
        <f aca="false">SUMIF($A$5:A148,A148,$E$5:E148)-SUMIF($A$5:A148,A148,$F$5:F148)</f>
        <v>13878</v>
      </c>
    </row>
    <row r="149" customFormat="false" ht="24.75" hidden="false" customHeight="true" outlineLevel="0" collapsed="false">
      <c r="A149" s="10" t="s">
        <v>223</v>
      </c>
      <c r="B149" s="16" t="n">
        <v>46352</v>
      </c>
      <c r="C149" s="10" t="s">
        <v>171</v>
      </c>
      <c r="D149" s="10" t="s">
        <v>73</v>
      </c>
      <c r="E149" s="14" t="n">
        <v>0</v>
      </c>
      <c r="F149" s="14" t="n">
        <v>45</v>
      </c>
      <c r="G149" s="7" t="n">
        <f aca="false">SUMIF($A$5:A149,A149,$E$5:E149)-SUMIF($A$5:A149,A149,$F$5:F149)</f>
        <v>13833</v>
      </c>
    </row>
    <row r="150" customFormat="false" ht="24.75" hidden="false" customHeight="true" outlineLevel="0" collapsed="false">
      <c r="A150" s="10" t="s">
        <v>223</v>
      </c>
      <c r="B150" s="16" t="n">
        <v>46352</v>
      </c>
      <c r="C150" s="10" t="s">
        <v>173</v>
      </c>
      <c r="D150" s="10" t="s">
        <v>77</v>
      </c>
      <c r="E150" s="14" t="n">
        <v>0</v>
      </c>
      <c r="F150" s="14" t="n">
        <v>3000</v>
      </c>
      <c r="G150" s="7" t="n">
        <f aca="false">SUMIF($A$5:A150,A150,$E$5:E150)-SUMIF($A$5:A150,A150,$F$5:F150)</f>
        <v>10833</v>
      </c>
    </row>
    <row r="151" customFormat="false" ht="24.75" hidden="false" customHeight="true" outlineLevel="0" collapsed="false">
      <c r="A151" s="10" t="s">
        <v>223</v>
      </c>
      <c r="B151" s="16" t="n">
        <v>46353</v>
      </c>
      <c r="C151" s="10" t="s">
        <v>174</v>
      </c>
      <c r="D151" s="10" t="s">
        <v>71</v>
      </c>
      <c r="E151" s="14" t="n">
        <v>3516</v>
      </c>
      <c r="F151" s="14" t="n">
        <v>0</v>
      </c>
      <c r="G151" s="7" t="n">
        <f aca="false">SUMIF($A$5:A151,A151,$E$5:E151)-SUMIF($A$5:A151,A151,$F$5:F151)</f>
        <v>14349</v>
      </c>
    </row>
    <row r="152" customFormat="false" ht="24.75" hidden="false" customHeight="true" outlineLevel="0" collapsed="false">
      <c r="A152" s="10" t="s">
        <v>223</v>
      </c>
      <c r="B152" s="16" t="n">
        <v>46353</v>
      </c>
      <c r="C152" s="10" t="s">
        <v>175</v>
      </c>
      <c r="D152" s="10" t="s">
        <v>73</v>
      </c>
      <c r="E152" s="14" t="n">
        <v>0</v>
      </c>
      <c r="F152" s="14" t="n">
        <v>45</v>
      </c>
      <c r="G152" s="7" t="n">
        <f aca="false">SUMIF($A$5:A152,A152,$E$5:E152)-SUMIF($A$5:A152,A152,$F$5:F152)</f>
        <v>14304</v>
      </c>
    </row>
    <row r="153" customFormat="false" ht="24.75" hidden="false" customHeight="true" outlineLevel="0" collapsed="false">
      <c r="A153" s="10" t="s">
        <v>223</v>
      </c>
      <c r="B153" s="16" t="n">
        <v>46353</v>
      </c>
      <c r="C153" s="10" t="s">
        <v>177</v>
      </c>
      <c r="D153" s="10" t="s">
        <v>77</v>
      </c>
      <c r="E153" s="14" t="n">
        <v>0</v>
      </c>
      <c r="F153" s="14" t="n">
        <v>3000</v>
      </c>
      <c r="G153" s="7" t="n">
        <f aca="false">SUMIF($A$5:A153,A153,$E$5:E153)-SUMIF($A$5:A153,A153,$F$5:F153)</f>
        <v>11304</v>
      </c>
    </row>
    <row r="154" customFormat="false" ht="24.75" hidden="false" customHeight="true" outlineLevel="0" collapsed="false">
      <c r="A154" s="10" t="s">
        <v>223</v>
      </c>
      <c r="B154" s="16" t="n">
        <v>46354</v>
      </c>
      <c r="C154" s="10" t="s">
        <v>178</v>
      </c>
      <c r="D154" s="10" t="s">
        <v>71</v>
      </c>
      <c r="E154" s="14" t="n">
        <v>3516</v>
      </c>
      <c r="F154" s="14" t="n">
        <v>0</v>
      </c>
      <c r="G154" s="7" t="n">
        <f aca="false">SUMIF($A$5:A154,A154,$E$5:E154)-SUMIF($A$5:A154,A154,$F$5:F154)</f>
        <v>14820</v>
      </c>
    </row>
    <row r="155" customFormat="false" ht="24.75" hidden="false" customHeight="true" outlineLevel="0" collapsed="false">
      <c r="A155" s="10" t="s">
        <v>223</v>
      </c>
      <c r="B155" s="16" t="n">
        <v>46354</v>
      </c>
      <c r="C155" s="10" t="s">
        <v>179</v>
      </c>
      <c r="D155" s="10" t="s">
        <v>73</v>
      </c>
      <c r="E155" s="14" t="n">
        <v>0</v>
      </c>
      <c r="F155" s="14" t="n">
        <v>45</v>
      </c>
      <c r="G155" s="7" t="n">
        <f aca="false">SUMIF($A$5:A155,A155,$E$5:E155)-SUMIF($A$5:A155,A155,$F$5:F155)</f>
        <v>14775</v>
      </c>
    </row>
    <row r="156" customFormat="false" ht="24.75" hidden="false" customHeight="true" outlineLevel="0" collapsed="false">
      <c r="A156" s="10" t="s">
        <v>223</v>
      </c>
      <c r="B156" s="16" t="n">
        <v>46354</v>
      </c>
      <c r="C156" s="10" t="s">
        <v>181</v>
      </c>
      <c r="D156" s="10" t="s">
        <v>77</v>
      </c>
      <c r="E156" s="14" t="n">
        <v>0</v>
      </c>
      <c r="F156" s="14" t="n">
        <v>3000</v>
      </c>
      <c r="G156" s="7" t="n">
        <f aca="false">SUMIF($A$5:A156,A156,$E$5:E156)-SUMIF($A$5:A156,A156,$F$5:F156)</f>
        <v>11775</v>
      </c>
    </row>
    <row r="157" customFormat="false" ht="24.75" hidden="false" customHeight="true" outlineLevel="0" collapsed="false">
      <c r="A157" s="10" t="s">
        <v>223</v>
      </c>
      <c r="B157" s="16" t="n">
        <v>46356</v>
      </c>
      <c r="C157" s="10" t="s">
        <v>182</v>
      </c>
      <c r="D157" s="10" t="s">
        <v>71</v>
      </c>
      <c r="E157" s="14" t="n">
        <v>3516</v>
      </c>
      <c r="F157" s="14" t="n">
        <v>0</v>
      </c>
      <c r="G157" s="7" t="n">
        <f aca="false">SUMIF($A$5:A157,A157,$E$5:E157)-SUMIF($A$5:A157,A157,$F$5:F157)</f>
        <v>15291</v>
      </c>
    </row>
    <row r="158" customFormat="false" ht="24.75" hidden="false" customHeight="true" outlineLevel="0" collapsed="false">
      <c r="A158" s="10" t="s">
        <v>223</v>
      </c>
      <c r="B158" s="16" t="n">
        <v>46356</v>
      </c>
      <c r="C158" s="10" t="s">
        <v>183</v>
      </c>
      <c r="D158" s="10" t="s">
        <v>73</v>
      </c>
      <c r="E158" s="14" t="n">
        <v>0</v>
      </c>
      <c r="F158" s="14" t="n">
        <v>45</v>
      </c>
      <c r="G158" s="7" t="n">
        <f aca="false">SUMIF($A$5:A158,A158,$E$5:E158)-SUMIF($A$5:A158,A158,$F$5:F158)</f>
        <v>15246</v>
      </c>
    </row>
    <row r="159" customFormat="false" ht="24.75" hidden="false" customHeight="true" outlineLevel="0" collapsed="false">
      <c r="A159" s="10" t="s">
        <v>223</v>
      </c>
      <c r="B159" s="16" t="n">
        <v>46356</v>
      </c>
      <c r="C159" s="10" t="s">
        <v>185</v>
      </c>
      <c r="D159" s="10" t="s">
        <v>77</v>
      </c>
      <c r="E159" s="14" t="n">
        <v>0</v>
      </c>
      <c r="F159" s="14" t="n">
        <v>3000</v>
      </c>
      <c r="G159" s="7" t="n">
        <f aca="false">SUMIF($A$5:A159,A159,$E$5:E159)-SUMIF($A$5:A159,A159,$F$5:F159)</f>
        <v>12246</v>
      </c>
    </row>
    <row r="160" customFormat="false" ht="24.75" hidden="false" customHeight="true" outlineLevel="0" collapsed="false">
      <c r="A160" s="10" t="s">
        <v>223</v>
      </c>
      <c r="B160" s="16" t="n">
        <v>46356</v>
      </c>
      <c r="C160" s="10" t="s">
        <v>208</v>
      </c>
      <c r="D160" s="10" t="s">
        <v>209</v>
      </c>
      <c r="E160" s="14" t="n">
        <v>0</v>
      </c>
      <c r="F160" s="14" t="n">
        <v>2000</v>
      </c>
      <c r="G160" s="7" t="n">
        <f aca="false">SUMIF($A$5:A160,A160,$E$5:E160)-SUMIF($A$5:A160,A160,$F$5:F160)</f>
        <v>10246</v>
      </c>
    </row>
    <row r="161" customFormat="false" ht="24.75" hidden="false" customHeight="true" outlineLevel="0" collapsed="false">
      <c r="A161" s="10" t="s">
        <v>232</v>
      </c>
      <c r="B161" s="16" t="n">
        <v>46356</v>
      </c>
      <c r="C161" s="10" t="s">
        <v>192</v>
      </c>
      <c r="D161" s="10" t="s">
        <v>193</v>
      </c>
      <c r="E161" s="14" t="n">
        <v>1000</v>
      </c>
      <c r="F161" s="14" t="n">
        <v>0</v>
      </c>
      <c r="G161" s="7" t="n">
        <f aca="false">SUMIF($A$5:A161,A161,$E$5:E161)-SUMIF($A$5:A161,A161,$F$5:F161)</f>
        <v>1000</v>
      </c>
    </row>
    <row r="162" customFormat="false" ht="24.75" hidden="false" customHeight="true" outlineLevel="0" collapsed="false">
      <c r="A162" s="10" t="s">
        <v>227</v>
      </c>
      <c r="B162" s="16" t="n">
        <v>46327</v>
      </c>
      <c r="C162" s="10" t="s">
        <v>74</v>
      </c>
      <c r="D162" s="10" t="s">
        <v>75</v>
      </c>
      <c r="E162" s="14" t="n">
        <v>1860</v>
      </c>
      <c r="F162" s="14" t="n">
        <v>0</v>
      </c>
      <c r="G162" s="7" t="n">
        <f aca="false">SUMIF($A$5:A162,A162,$E$5:E162)-SUMIF($A$5:A162,A162,$F$5:F162)</f>
        <v>1860</v>
      </c>
    </row>
    <row r="163" customFormat="false" ht="24.75" hidden="false" customHeight="true" outlineLevel="0" collapsed="false">
      <c r="A163" s="10" t="s">
        <v>227</v>
      </c>
      <c r="B163" s="16" t="n">
        <v>46328</v>
      </c>
      <c r="C163" s="10" t="s">
        <v>82</v>
      </c>
      <c r="D163" s="10" t="s">
        <v>75</v>
      </c>
      <c r="E163" s="14" t="n">
        <v>1860</v>
      </c>
      <c r="F163" s="14" t="n">
        <v>0</v>
      </c>
      <c r="G163" s="7" t="n">
        <f aca="false">SUMIF($A$5:A163,A163,$E$5:E163)-SUMIF($A$5:A163,A163,$F$5:F163)</f>
        <v>3720</v>
      </c>
    </row>
    <row r="164" customFormat="false" ht="24.75" hidden="false" customHeight="true" outlineLevel="0" collapsed="false">
      <c r="A164" s="10" t="s">
        <v>227</v>
      </c>
      <c r="B164" s="16" t="n">
        <v>46329</v>
      </c>
      <c r="C164" s="10" t="s">
        <v>88</v>
      </c>
      <c r="D164" s="10" t="s">
        <v>75</v>
      </c>
      <c r="E164" s="14" t="n">
        <v>1860</v>
      </c>
      <c r="F164" s="14" t="n">
        <v>0</v>
      </c>
      <c r="G164" s="7" t="n">
        <f aca="false">SUMIF($A$5:A164,A164,$E$5:E164)-SUMIF($A$5:A164,A164,$F$5:F164)</f>
        <v>5580</v>
      </c>
    </row>
    <row r="165" customFormat="false" ht="24.75" hidden="false" customHeight="true" outlineLevel="0" collapsed="false">
      <c r="A165" s="10" t="s">
        <v>227</v>
      </c>
      <c r="B165" s="16" t="n">
        <v>46330</v>
      </c>
      <c r="C165" s="10" t="s">
        <v>92</v>
      </c>
      <c r="D165" s="10" t="s">
        <v>75</v>
      </c>
      <c r="E165" s="14" t="n">
        <v>1860</v>
      </c>
      <c r="F165" s="14" t="n">
        <v>0</v>
      </c>
      <c r="G165" s="7" t="n">
        <f aca="false">SUMIF($A$5:A165,A165,$E$5:E165)-SUMIF($A$5:A165,A165,$F$5:F165)</f>
        <v>7440</v>
      </c>
    </row>
    <row r="166" customFormat="false" ht="24.75" hidden="false" customHeight="true" outlineLevel="0" collapsed="false">
      <c r="A166" s="10" t="s">
        <v>227</v>
      </c>
      <c r="B166" s="16" t="n">
        <v>46331</v>
      </c>
      <c r="C166" s="10" t="s">
        <v>96</v>
      </c>
      <c r="D166" s="10" t="s">
        <v>75</v>
      </c>
      <c r="E166" s="14" t="n">
        <v>1860</v>
      </c>
      <c r="F166" s="14" t="n">
        <v>0</v>
      </c>
      <c r="G166" s="7" t="n">
        <f aca="false">SUMIF($A$5:A166,A166,$E$5:E166)-SUMIF($A$5:A166,A166,$F$5:F166)</f>
        <v>9300</v>
      </c>
    </row>
    <row r="167" customFormat="false" ht="24.75" hidden="false" customHeight="true" outlineLevel="0" collapsed="false">
      <c r="A167" s="10" t="s">
        <v>227</v>
      </c>
      <c r="B167" s="16" t="n">
        <v>46332</v>
      </c>
      <c r="C167" s="10" t="s">
        <v>100</v>
      </c>
      <c r="D167" s="10" t="s">
        <v>75</v>
      </c>
      <c r="E167" s="14" t="n">
        <v>1860</v>
      </c>
      <c r="F167" s="14" t="n">
        <v>0</v>
      </c>
      <c r="G167" s="7" t="n">
        <f aca="false">SUMIF($A$5:A167,A167,$E$5:E167)-SUMIF($A$5:A167,A167,$F$5:F167)</f>
        <v>11160</v>
      </c>
    </row>
    <row r="168" customFormat="false" ht="24.75" hidden="false" customHeight="true" outlineLevel="0" collapsed="false">
      <c r="A168" s="10" t="s">
        <v>227</v>
      </c>
      <c r="B168" s="16" t="n">
        <v>46333</v>
      </c>
      <c r="C168" s="10" t="s">
        <v>104</v>
      </c>
      <c r="D168" s="10" t="s">
        <v>75</v>
      </c>
      <c r="E168" s="14" t="n">
        <v>1860</v>
      </c>
      <c r="F168" s="14" t="n">
        <v>0</v>
      </c>
      <c r="G168" s="7" t="n">
        <f aca="false">SUMIF($A$5:A168,A168,$E$5:E168)-SUMIF($A$5:A168,A168,$F$5:F168)</f>
        <v>13020</v>
      </c>
    </row>
    <row r="169" customFormat="false" ht="24.75" hidden="false" customHeight="true" outlineLevel="0" collapsed="false">
      <c r="A169" s="10" t="s">
        <v>227</v>
      </c>
      <c r="B169" s="16" t="n">
        <v>46335</v>
      </c>
      <c r="C169" s="10" t="s">
        <v>108</v>
      </c>
      <c r="D169" s="10" t="s">
        <v>75</v>
      </c>
      <c r="E169" s="14" t="n">
        <v>1860</v>
      </c>
      <c r="F169" s="14" t="n">
        <v>0</v>
      </c>
      <c r="G169" s="7" t="n">
        <f aca="false">SUMIF($A$5:A169,A169,$E$5:E169)-SUMIF($A$5:A169,A169,$F$5:F169)</f>
        <v>14880</v>
      </c>
    </row>
    <row r="170" customFormat="false" ht="24.75" hidden="false" customHeight="true" outlineLevel="0" collapsed="false">
      <c r="A170" s="10" t="s">
        <v>227</v>
      </c>
      <c r="B170" s="16" t="n">
        <v>46336</v>
      </c>
      <c r="C170" s="10" t="s">
        <v>112</v>
      </c>
      <c r="D170" s="10" t="s">
        <v>75</v>
      </c>
      <c r="E170" s="14" t="n">
        <v>1860</v>
      </c>
      <c r="F170" s="14" t="n">
        <v>0</v>
      </c>
      <c r="G170" s="7" t="n">
        <f aca="false">SUMIF($A$5:A170,A170,$E$5:E170)-SUMIF($A$5:A170,A170,$F$5:F170)</f>
        <v>16740</v>
      </c>
    </row>
    <row r="171" customFormat="false" ht="24.75" hidden="false" customHeight="true" outlineLevel="0" collapsed="false">
      <c r="A171" s="10" t="s">
        <v>227</v>
      </c>
      <c r="B171" s="16" t="n">
        <v>46337</v>
      </c>
      <c r="C171" s="10" t="s">
        <v>116</v>
      </c>
      <c r="D171" s="10" t="s">
        <v>75</v>
      </c>
      <c r="E171" s="14" t="n">
        <v>1860</v>
      </c>
      <c r="F171" s="14" t="n">
        <v>0</v>
      </c>
      <c r="G171" s="7" t="n">
        <f aca="false">SUMIF($A$5:A171,A171,$E$5:E171)-SUMIF($A$5:A171,A171,$F$5:F171)</f>
        <v>18600</v>
      </c>
    </row>
    <row r="172" customFormat="false" ht="24.75" hidden="false" customHeight="true" outlineLevel="0" collapsed="false">
      <c r="A172" s="10" t="s">
        <v>227</v>
      </c>
      <c r="B172" s="16" t="n">
        <v>46338</v>
      </c>
      <c r="C172" s="10" t="s">
        <v>120</v>
      </c>
      <c r="D172" s="10" t="s">
        <v>75</v>
      </c>
      <c r="E172" s="14" t="n">
        <v>1860</v>
      </c>
      <c r="F172" s="14" t="n">
        <v>0</v>
      </c>
      <c r="G172" s="7" t="n">
        <f aca="false">SUMIF($A$5:A172,A172,$E$5:E172)-SUMIF($A$5:A172,A172,$F$5:F172)</f>
        <v>20460</v>
      </c>
    </row>
    <row r="173" customFormat="false" ht="24.75" hidden="false" customHeight="true" outlineLevel="0" collapsed="false">
      <c r="A173" s="10" t="s">
        <v>227</v>
      </c>
      <c r="B173" s="16" t="n">
        <v>46339</v>
      </c>
      <c r="C173" s="10" t="s">
        <v>124</v>
      </c>
      <c r="D173" s="10" t="s">
        <v>75</v>
      </c>
      <c r="E173" s="14" t="n">
        <v>1860</v>
      </c>
      <c r="F173" s="14" t="n">
        <v>0</v>
      </c>
      <c r="G173" s="7" t="n">
        <f aca="false">SUMIF($A$5:A173,A173,$E$5:E173)-SUMIF($A$5:A173,A173,$F$5:F173)</f>
        <v>22320</v>
      </c>
    </row>
    <row r="174" customFormat="false" ht="24.75" hidden="false" customHeight="true" outlineLevel="0" collapsed="false">
      <c r="A174" s="10" t="s">
        <v>227</v>
      </c>
      <c r="B174" s="16" t="n">
        <v>46340</v>
      </c>
      <c r="C174" s="10" t="s">
        <v>128</v>
      </c>
      <c r="D174" s="10" t="s">
        <v>75</v>
      </c>
      <c r="E174" s="14" t="n">
        <v>1860</v>
      </c>
      <c r="F174" s="14" t="n">
        <v>0</v>
      </c>
      <c r="G174" s="7" t="n">
        <f aca="false">SUMIF($A$5:A174,A174,$E$5:E174)-SUMIF($A$5:A174,A174,$F$5:F174)</f>
        <v>24180</v>
      </c>
    </row>
    <row r="175" customFormat="false" ht="24.75" hidden="false" customHeight="true" outlineLevel="0" collapsed="false">
      <c r="A175" s="10" t="s">
        <v>227</v>
      </c>
      <c r="B175" s="16" t="n">
        <v>46342</v>
      </c>
      <c r="C175" s="10" t="s">
        <v>132</v>
      </c>
      <c r="D175" s="10" t="s">
        <v>75</v>
      </c>
      <c r="E175" s="14" t="n">
        <v>1860</v>
      </c>
      <c r="F175" s="14" t="n">
        <v>0</v>
      </c>
      <c r="G175" s="7" t="n">
        <f aca="false">SUMIF($A$5:A175,A175,$E$5:E175)-SUMIF($A$5:A175,A175,$F$5:F175)</f>
        <v>26040</v>
      </c>
    </row>
    <row r="176" customFormat="false" ht="24.75" hidden="false" customHeight="true" outlineLevel="0" collapsed="false">
      <c r="A176" s="10" t="s">
        <v>227</v>
      </c>
      <c r="B176" s="16" t="n">
        <v>46343</v>
      </c>
      <c r="C176" s="10" t="s">
        <v>136</v>
      </c>
      <c r="D176" s="10" t="s">
        <v>75</v>
      </c>
      <c r="E176" s="14" t="n">
        <v>1860</v>
      </c>
      <c r="F176" s="14" t="n">
        <v>0</v>
      </c>
      <c r="G176" s="7" t="n">
        <f aca="false">SUMIF($A$5:A176,A176,$E$5:E176)-SUMIF($A$5:A176,A176,$F$5:F176)</f>
        <v>27900</v>
      </c>
    </row>
    <row r="177" customFormat="false" ht="24.75" hidden="false" customHeight="true" outlineLevel="0" collapsed="false">
      <c r="A177" s="10" t="s">
        <v>227</v>
      </c>
      <c r="B177" s="16" t="n">
        <v>46344</v>
      </c>
      <c r="C177" s="10" t="s">
        <v>140</v>
      </c>
      <c r="D177" s="10" t="s">
        <v>75</v>
      </c>
      <c r="E177" s="14" t="n">
        <v>1860</v>
      </c>
      <c r="F177" s="14" t="n">
        <v>0</v>
      </c>
      <c r="G177" s="7" t="n">
        <f aca="false">SUMIF($A$5:A177,A177,$E$5:E177)-SUMIF($A$5:A177,A177,$F$5:F177)</f>
        <v>29760</v>
      </c>
    </row>
    <row r="178" customFormat="false" ht="24.75" hidden="false" customHeight="true" outlineLevel="0" collapsed="false">
      <c r="A178" s="10" t="s">
        <v>227</v>
      </c>
      <c r="B178" s="16" t="n">
        <v>46345</v>
      </c>
      <c r="C178" s="10" t="s">
        <v>144</v>
      </c>
      <c r="D178" s="10" t="s">
        <v>75</v>
      </c>
      <c r="E178" s="14" t="n">
        <v>1860</v>
      </c>
      <c r="F178" s="14" t="n">
        <v>0</v>
      </c>
      <c r="G178" s="7" t="n">
        <f aca="false">SUMIF($A$5:A178,A178,$E$5:E178)-SUMIF($A$5:A178,A178,$F$5:F178)</f>
        <v>31620</v>
      </c>
    </row>
    <row r="179" customFormat="false" ht="24.75" hidden="false" customHeight="true" outlineLevel="0" collapsed="false">
      <c r="A179" s="10" t="s">
        <v>227</v>
      </c>
      <c r="B179" s="16" t="n">
        <v>46346</v>
      </c>
      <c r="C179" s="10" t="s">
        <v>148</v>
      </c>
      <c r="D179" s="10" t="s">
        <v>75</v>
      </c>
      <c r="E179" s="14" t="n">
        <v>1860</v>
      </c>
      <c r="F179" s="14" t="n">
        <v>0</v>
      </c>
      <c r="G179" s="7" t="n">
        <f aca="false">SUMIF($A$5:A179,A179,$E$5:E179)-SUMIF($A$5:A179,A179,$F$5:F179)</f>
        <v>33480</v>
      </c>
    </row>
    <row r="180" customFormat="false" ht="24.75" hidden="false" customHeight="true" outlineLevel="0" collapsed="false">
      <c r="A180" s="10" t="s">
        <v>227</v>
      </c>
      <c r="B180" s="16" t="n">
        <v>46347</v>
      </c>
      <c r="C180" s="10" t="s">
        <v>154</v>
      </c>
      <c r="D180" s="10" t="s">
        <v>75</v>
      </c>
      <c r="E180" s="14" t="n">
        <v>1860</v>
      </c>
      <c r="F180" s="14" t="n">
        <v>0</v>
      </c>
      <c r="G180" s="7" t="n">
        <f aca="false">SUMIF($A$5:A180,A180,$E$5:E180)-SUMIF($A$5:A180,A180,$F$5:F180)</f>
        <v>35340</v>
      </c>
    </row>
    <row r="181" customFormat="false" ht="24.75" hidden="false" customHeight="true" outlineLevel="0" collapsed="false">
      <c r="A181" s="10" t="s">
        <v>227</v>
      </c>
      <c r="B181" s="16" t="n">
        <v>46349</v>
      </c>
      <c r="C181" s="10" t="s">
        <v>158</v>
      </c>
      <c r="D181" s="10" t="s">
        <v>75</v>
      </c>
      <c r="E181" s="14" t="n">
        <v>1860</v>
      </c>
      <c r="F181" s="14" t="n">
        <v>0</v>
      </c>
      <c r="G181" s="7" t="n">
        <f aca="false">SUMIF($A$5:A181,A181,$E$5:E181)-SUMIF($A$5:A181,A181,$F$5:F181)</f>
        <v>37200</v>
      </c>
    </row>
    <row r="182" customFormat="false" ht="24.75" hidden="false" customHeight="true" outlineLevel="0" collapsed="false">
      <c r="A182" s="10" t="s">
        <v>227</v>
      </c>
      <c r="B182" s="16" t="n">
        <v>46350</v>
      </c>
      <c r="C182" s="10" t="s">
        <v>162</v>
      </c>
      <c r="D182" s="10" t="s">
        <v>75</v>
      </c>
      <c r="E182" s="14" t="n">
        <v>1860</v>
      </c>
      <c r="F182" s="14" t="n">
        <v>0</v>
      </c>
      <c r="G182" s="7" t="n">
        <f aca="false">SUMIF($A$5:A182,A182,$E$5:E182)-SUMIF($A$5:A182,A182,$F$5:F182)</f>
        <v>39060</v>
      </c>
    </row>
    <row r="183" customFormat="false" ht="24.75" hidden="false" customHeight="true" outlineLevel="0" collapsed="false">
      <c r="A183" s="10" t="s">
        <v>227</v>
      </c>
      <c r="B183" s="16" t="n">
        <v>46351</v>
      </c>
      <c r="C183" s="10" t="s">
        <v>166</v>
      </c>
      <c r="D183" s="10" t="s">
        <v>75</v>
      </c>
      <c r="E183" s="14" t="n">
        <v>1860</v>
      </c>
      <c r="F183" s="14" t="n">
        <v>0</v>
      </c>
      <c r="G183" s="7" t="n">
        <f aca="false">SUMIF($A$5:A183,A183,$E$5:E183)-SUMIF($A$5:A183,A183,$F$5:F183)</f>
        <v>40920</v>
      </c>
    </row>
    <row r="184" customFormat="false" ht="24.75" hidden="false" customHeight="true" outlineLevel="0" collapsed="false">
      <c r="A184" s="10" t="s">
        <v>227</v>
      </c>
      <c r="B184" s="16" t="n">
        <v>46352</v>
      </c>
      <c r="C184" s="10" t="s">
        <v>172</v>
      </c>
      <c r="D184" s="10" t="s">
        <v>75</v>
      </c>
      <c r="E184" s="14" t="n">
        <v>1860</v>
      </c>
      <c r="F184" s="14" t="n">
        <v>0</v>
      </c>
      <c r="G184" s="7" t="n">
        <f aca="false">SUMIF($A$5:A184,A184,$E$5:E184)-SUMIF($A$5:A184,A184,$F$5:F184)</f>
        <v>42780</v>
      </c>
    </row>
    <row r="185" customFormat="false" ht="24.75" hidden="false" customHeight="true" outlineLevel="0" collapsed="false">
      <c r="A185" s="10" t="s">
        <v>227</v>
      </c>
      <c r="B185" s="16" t="n">
        <v>46353</v>
      </c>
      <c r="C185" s="10" t="s">
        <v>176</v>
      </c>
      <c r="D185" s="10" t="s">
        <v>75</v>
      </c>
      <c r="E185" s="14" t="n">
        <v>1860</v>
      </c>
      <c r="F185" s="14" t="n">
        <v>0</v>
      </c>
      <c r="G185" s="7" t="n">
        <f aca="false">SUMIF($A$5:A185,A185,$E$5:E185)-SUMIF($A$5:A185,A185,$F$5:F185)</f>
        <v>44640</v>
      </c>
    </row>
    <row r="186" customFormat="false" ht="24.75" hidden="false" customHeight="true" outlineLevel="0" collapsed="false">
      <c r="A186" s="10" t="s">
        <v>227</v>
      </c>
      <c r="B186" s="16" t="n">
        <v>46354</v>
      </c>
      <c r="C186" s="10" t="s">
        <v>180</v>
      </c>
      <c r="D186" s="10" t="s">
        <v>75</v>
      </c>
      <c r="E186" s="14" t="n">
        <v>1860</v>
      </c>
      <c r="F186" s="14" t="n">
        <v>0</v>
      </c>
      <c r="G186" s="7" t="n">
        <f aca="false">SUMIF($A$5:A186,A186,$E$5:E186)-SUMIF($A$5:A186,A186,$F$5:F186)</f>
        <v>46500</v>
      </c>
    </row>
    <row r="187" customFormat="false" ht="24.75" hidden="false" customHeight="true" outlineLevel="0" collapsed="false">
      <c r="A187" s="10" t="s">
        <v>227</v>
      </c>
      <c r="B187" s="16" t="n">
        <v>46356</v>
      </c>
      <c r="C187" s="10" t="s">
        <v>184</v>
      </c>
      <c r="D187" s="10" t="s">
        <v>75</v>
      </c>
      <c r="E187" s="14" t="n">
        <v>1860</v>
      </c>
      <c r="F187" s="14" t="n">
        <v>0</v>
      </c>
      <c r="G187" s="7" t="n">
        <f aca="false">SUMIF($A$5:A187,A187,$E$5:E187)-SUMIF($A$5:A187,A187,$F$5:F187)</f>
        <v>48360</v>
      </c>
    </row>
    <row r="188" customFormat="false" ht="24.75" hidden="false" customHeight="true" outlineLevel="0" collapsed="false">
      <c r="A188" s="10" t="s">
        <v>237</v>
      </c>
      <c r="B188" s="16" t="n">
        <v>46356</v>
      </c>
      <c r="C188" s="10" t="s">
        <v>202</v>
      </c>
      <c r="D188" s="10" t="s">
        <v>203</v>
      </c>
      <c r="E188" s="14" t="n">
        <v>2000</v>
      </c>
      <c r="F188" s="14" t="n">
        <v>0</v>
      </c>
      <c r="G188" s="7" t="n">
        <f aca="false">SUMIF($A$5:A188,A188,$E$5:E188)-SUMIF($A$5:A188,A188,$F$5:F188)</f>
        <v>2000</v>
      </c>
    </row>
    <row r="189" customFormat="false" ht="24.75" hidden="false" customHeight="true" outlineLevel="0" collapsed="false">
      <c r="A189" s="10" t="s">
        <v>42</v>
      </c>
      <c r="B189" s="16" t="n">
        <v>46356</v>
      </c>
      <c r="C189" s="10" t="s">
        <v>208</v>
      </c>
      <c r="D189" s="10" t="s">
        <v>209</v>
      </c>
      <c r="E189" s="14" t="n">
        <v>2000</v>
      </c>
      <c r="F189" s="14" t="n">
        <v>0</v>
      </c>
      <c r="G189" s="7" t="n">
        <f aca="false">SUMIF($A$5:A189,A189,$E$5:E189)-SUMIF($A$5:A189,A189,$F$5:F189)</f>
        <v>2000</v>
      </c>
    </row>
    <row r="190" customFormat="false" ht="24.75" hidden="false" customHeight="true" outlineLevel="0" collapsed="false">
      <c r="A190" s="10" t="s">
        <v>57</v>
      </c>
      <c r="B190" s="16" t="n">
        <v>46327</v>
      </c>
      <c r="C190" s="10" t="s">
        <v>56</v>
      </c>
      <c r="D190" s="10" t="s">
        <v>57</v>
      </c>
      <c r="E190" s="14" t="n">
        <v>55000</v>
      </c>
      <c r="F190" s="14" t="n">
        <v>0</v>
      </c>
      <c r="G190" s="7" t="n">
        <f aca="false">SUMIF($A$5:A190,A190,$E$5:E190)-SUMIF($A$5:A190,A190,$F$5:F190)</f>
        <v>55000</v>
      </c>
    </row>
    <row r="191" customFormat="false" ht="24.75" hidden="false" customHeight="true" outlineLevel="0" collapsed="false">
      <c r="A191" s="10" t="s">
        <v>57</v>
      </c>
      <c r="B191" s="16" t="n">
        <v>46327</v>
      </c>
      <c r="C191" s="10" t="s">
        <v>64</v>
      </c>
      <c r="D191" s="10" t="s">
        <v>65</v>
      </c>
      <c r="E191" s="14" t="n">
        <v>5000</v>
      </c>
      <c r="F191" s="14" t="n">
        <v>0</v>
      </c>
      <c r="G191" s="7" t="n">
        <f aca="false">SUMIF($A$5:A191,A191,$E$5:E191)-SUMIF($A$5:A191,A191,$F$5:F191)</f>
        <v>60000</v>
      </c>
    </row>
    <row r="192" customFormat="false" ht="24.75" hidden="false" customHeight="true" outlineLevel="0" collapsed="false">
      <c r="A192" s="10" t="s">
        <v>57</v>
      </c>
      <c r="B192" s="16" t="n">
        <v>46327</v>
      </c>
      <c r="C192" s="10" t="s">
        <v>68</v>
      </c>
      <c r="D192" s="10" t="s">
        <v>69</v>
      </c>
      <c r="E192" s="14" t="n">
        <v>0</v>
      </c>
      <c r="F192" s="14" t="n">
        <v>5000</v>
      </c>
      <c r="G192" s="7" t="n">
        <f aca="false">SUMIF($A$5:A192,A192,$E$5:E192)-SUMIF($A$5:A192,A192,$F$5:F192)</f>
        <v>55000</v>
      </c>
    </row>
    <row r="193" customFormat="false" ht="24.75" hidden="false" customHeight="true" outlineLevel="0" collapsed="false">
      <c r="A193" s="10" t="s">
        <v>59</v>
      </c>
      <c r="B193" s="16" t="n">
        <v>46327</v>
      </c>
      <c r="C193" s="10" t="s">
        <v>58</v>
      </c>
      <c r="D193" s="10" t="s">
        <v>59</v>
      </c>
      <c r="E193" s="14" t="n">
        <v>25000</v>
      </c>
      <c r="F193" s="14" t="n">
        <v>0</v>
      </c>
      <c r="G193" s="7" t="n">
        <f aca="false">SUMIF($A$5:A193,A193,$E$5:E193)-SUMIF($A$5:A193,A193,$F$5:F193)</f>
        <v>25000</v>
      </c>
    </row>
    <row r="194" customFormat="false" ht="24.75" hidden="false" customHeight="true" outlineLevel="0" collapsed="false">
      <c r="A194" s="10" t="s">
        <v>239</v>
      </c>
      <c r="B194" s="16" t="n">
        <v>46356</v>
      </c>
      <c r="C194" s="10" t="s">
        <v>204</v>
      </c>
      <c r="D194" s="10" t="s">
        <v>205</v>
      </c>
      <c r="E194" s="14" t="n">
        <v>500</v>
      </c>
      <c r="F194" s="14" t="n">
        <v>0</v>
      </c>
      <c r="G194" s="7" t="n">
        <f aca="false">SUMIF($A$5:A194,A194,$E$5:E194)-SUMIF($A$5:A194,A194,$F$5:F194)</f>
        <v>500</v>
      </c>
    </row>
    <row r="195" customFormat="false" ht="24.75" hidden="false" customHeight="true" outlineLevel="0" collapsed="false">
      <c r="A195" s="10" t="s">
        <v>231</v>
      </c>
      <c r="B195" s="16" t="n">
        <v>46356</v>
      </c>
      <c r="C195" s="10" t="s">
        <v>190</v>
      </c>
      <c r="D195" s="10" t="s">
        <v>191</v>
      </c>
      <c r="E195" s="14" t="n">
        <v>1000</v>
      </c>
      <c r="F195" s="14" t="n">
        <v>0</v>
      </c>
      <c r="G195" s="7" t="n">
        <f aca="false">SUMIF($A$5:A195,A195,$E$5:E195)-SUMIF($A$5:A195,A195,$F$5:F195)</f>
        <v>1000</v>
      </c>
    </row>
    <row r="196" customFormat="false" ht="24.75" hidden="false" customHeight="true" outlineLevel="0" collapsed="false">
      <c r="A196" s="10" t="s">
        <v>219</v>
      </c>
      <c r="B196" s="16" t="n">
        <v>46327</v>
      </c>
      <c r="C196" s="10" t="s">
        <v>60</v>
      </c>
      <c r="D196" s="10" t="s">
        <v>61</v>
      </c>
      <c r="E196" s="14" t="n">
        <v>12000</v>
      </c>
      <c r="F196" s="14" t="n">
        <v>0</v>
      </c>
      <c r="G196" s="7" t="n">
        <f aca="false">SUMIF($A$5:A196,A196,$E$5:E196)-SUMIF($A$5:A196,A196,$F$5:F196)</f>
        <v>12000</v>
      </c>
    </row>
    <row r="197" customFormat="false" ht="24.75" hidden="false" customHeight="true" outlineLevel="0" collapsed="false">
      <c r="A197" s="10" t="s">
        <v>219</v>
      </c>
      <c r="B197" s="16" t="n">
        <v>46327</v>
      </c>
      <c r="C197" s="10" t="s">
        <v>74</v>
      </c>
      <c r="D197" s="10" t="s">
        <v>75</v>
      </c>
      <c r="E197" s="14" t="n">
        <v>0</v>
      </c>
      <c r="F197" s="14" t="n">
        <v>1860</v>
      </c>
      <c r="G197" s="7" t="n">
        <f aca="false">SUMIF($A$5:A197,A197,$E$5:E197)-SUMIF($A$5:A197,A197,$F$5:F197)</f>
        <v>10140</v>
      </c>
    </row>
    <row r="198" customFormat="false" ht="24.75" hidden="false" customHeight="true" outlineLevel="0" collapsed="false">
      <c r="A198" s="10" t="s">
        <v>219</v>
      </c>
      <c r="B198" s="16" t="n">
        <v>46328</v>
      </c>
      <c r="C198" s="10" t="s">
        <v>78</v>
      </c>
      <c r="D198" s="10" t="s">
        <v>79</v>
      </c>
      <c r="E198" s="14" t="n">
        <v>50440</v>
      </c>
      <c r="F198" s="14" t="n">
        <v>0</v>
      </c>
      <c r="G198" s="7" t="n">
        <f aca="false">SUMIF($A$5:A198,A198,$E$5:E198)-SUMIF($A$5:A198,A198,$F$5:F198)</f>
        <v>60580</v>
      </c>
    </row>
    <row r="199" customFormat="false" ht="24.75" hidden="false" customHeight="true" outlineLevel="0" collapsed="false">
      <c r="A199" s="10" t="s">
        <v>219</v>
      </c>
      <c r="B199" s="16" t="n">
        <v>46328</v>
      </c>
      <c r="C199" s="10" t="s">
        <v>82</v>
      </c>
      <c r="D199" s="10" t="s">
        <v>75</v>
      </c>
      <c r="E199" s="14" t="n">
        <v>0</v>
      </c>
      <c r="F199" s="14" t="n">
        <v>1860</v>
      </c>
      <c r="G199" s="7" t="n">
        <f aca="false">SUMIF($A$5:A199,A199,$E$5:E199)-SUMIF($A$5:A199,A199,$F$5:F199)</f>
        <v>58720</v>
      </c>
    </row>
    <row r="200" customFormat="false" ht="24.75" hidden="false" customHeight="true" outlineLevel="0" collapsed="false">
      <c r="A200" s="10" t="s">
        <v>219</v>
      </c>
      <c r="B200" s="16" t="n">
        <v>46329</v>
      </c>
      <c r="C200" s="10" t="s">
        <v>84</v>
      </c>
      <c r="D200" s="10" t="s">
        <v>85</v>
      </c>
      <c r="E200" s="14" t="n">
        <v>0</v>
      </c>
      <c r="F200" s="14" t="n">
        <v>2080</v>
      </c>
      <c r="G200" s="7" t="n">
        <f aca="false">SUMIF($A$5:A200,A200,$E$5:E200)-SUMIF($A$5:A200,A200,$F$5:F200)</f>
        <v>56640</v>
      </c>
    </row>
    <row r="201" customFormat="false" ht="24.75" hidden="false" customHeight="true" outlineLevel="0" collapsed="false">
      <c r="A201" s="10" t="s">
        <v>219</v>
      </c>
      <c r="B201" s="16" t="n">
        <v>46329</v>
      </c>
      <c r="C201" s="10" t="s">
        <v>88</v>
      </c>
      <c r="D201" s="10" t="s">
        <v>75</v>
      </c>
      <c r="E201" s="14" t="n">
        <v>0</v>
      </c>
      <c r="F201" s="14" t="n">
        <v>1860</v>
      </c>
      <c r="G201" s="7" t="n">
        <f aca="false">SUMIF($A$5:A201,A201,$E$5:E201)-SUMIF($A$5:A201,A201,$F$5:F201)</f>
        <v>54780</v>
      </c>
    </row>
    <row r="202" customFormat="false" ht="24.75" hidden="false" customHeight="true" outlineLevel="0" collapsed="false">
      <c r="A202" s="10" t="s">
        <v>219</v>
      </c>
      <c r="B202" s="16" t="n">
        <v>46330</v>
      </c>
      <c r="C202" s="10" t="s">
        <v>92</v>
      </c>
      <c r="D202" s="10" t="s">
        <v>75</v>
      </c>
      <c r="E202" s="14" t="n">
        <v>0</v>
      </c>
      <c r="F202" s="14" t="n">
        <v>1860</v>
      </c>
      <c r="G202" s="7" t="n">
        <f aca="false">SUMIF($A$5:A202,A202,$E$5:E202)-SUMIF($A$5:A202,A202,$F$5:F202)</f>
        <v>52920</v>
      </c>
    </row>
    <row r="203" customFormat="false" ht="24.75" hidden="false" customHeight="true" outlineLevel="0" collapsed="false">
      <c r="A203" s="10" t="s">
        <v>219</v>
      </c>
      <c r="B203" s="16" t="n">
        <v>46331</v>
      </c>
      <c r="C203" s="10" t="s">
        <v>96</v>
      </c>
      <c r="D203" s="10" t="s">
        <v>75</v>
      </c>
      <c r="E203" s="14" t="n">
        <v>0</v>
      </c>
      <c r="F203" s="14" t="n">
        <v>1860</v>
      </c>
      <c r="G203" s="7" t="n">
        <f aca="false">SUMIF($A$5:A203,A203,$E$5:E203)-SUMIF($A$5:A203,A203,$F$5:F203)</f>
        <v>51060</v>
      </c>
    </row>
    <row r="204" customFormat="false" ht="24.75" hidden="false" customHeight="true" outlineLevel="0" collapsed="false">
      <c r="A204" s="10" t="s">
        <v>219</v>
      </c>
      <c r="B204" s="16" t="n">
        <v>46332</v>
      </c>
      <c r="C204" s="10" t="s">
        <v>100</v>
      </c>
      <c r="D204" s="10" t="s">
        <v>75</v>
      </c>
      <c r="E204" s="14" t="n">
        <v>0</v>
      </c>
      <c r="F204" s="14" t="n">
        <v>1860</v>
      </c>
      <c r="G204" s="7" t="n">
        <f aca="false">SUMIF($A$5:A204,A204,$E$5:E204)-SUMIF($A$5:A204,A204,$F$5:F204)</f>
        <v>49200</v>
      </c>
    </row>
    <row r="205" customFormat="false" ht="24.75" hidden="false" customHeight="true" outlineLevel="0" collapsed="false">
      <c r="A205" s="10" t="s">
        <v>219</v>
      </c>
      <c r="B205" s="16" t="n">
        <v>46333</v>
      </c>
      <c r="C205" s="10" t="s">
        <v>104</v>
      </c>
      <c r="D205" s="10" t="s">
        <v>75</v>
      </c>
      <c r="E205" s="14" t="n">
        <v>0</v>
      </c>
      <c r="F205" s="14" t="n">
        <v>1860</v>
      </c>
      <c r="G205" s="7" t="n">
        <f aca="false">SUMIF($A$5:A205,A205,$E$5:E205)-SUMIF($A$5:A205,A205,$F$5:F205)</f>
        <v>47340</v>
      </c>
    </row>
    <row r="206" customFormat="false" ht="24.75" hidden="false" customHeight="true" outlineLevel="0" collapsed="false">
      <c r="A206" s="10" t="s">
        <v>219</v>
      </c>
      <c r="B206" s="16" t="n">
        <v>46335</v>
      </c>
      <c r="C206" s="10" t="s">
        <v>108</v>
      </c>
      <c r="D206" s="10" t="s">
        <v>75</v>
      </c>
      <c r="E206" s="14" t="n">
        <v>0</v>
      </c>
      <c r="F206" s="14" t="n">
        <v>1860</v>
      </c>
      <c r="G206" s="7" t="n">
        <f aca="false">SUMIF($A$5:A206,A206,$E$5:E206)-SUMIF($A$5:A206,A206,$F$5:F206)</f>
        <v>45480</v>
      </c>
    </row>
    <row r="207" customFormat="false" ht="24.75" hidden="false" customHeight="true" outlineLevel="0" collapsed="false">
      <c r="A207" s="10" t="s">
        <v>219</v>
      </c>
      <c r="B207" s="16" t="n">
        <v>46336</v>
      </c>
      <c r="C207" s="10" t="s">
        <v>112</v>
      </c>
      <c r="D207" s="10" t="s">
        <v>75</v>
      </c>
      <c r="E207" s="14" t="n">
        <v>0</v>
      </c>
      <c r="F207" s="14" t="n">
        <v>1860</v>
      </c>
      <c r="G207" s="7" t="n">
        <f aca="false">SUMIF($A$5:A207,A207,$E$5:E207)-SUMIF($A$5:A207,A207,$F$5:F207)</f>
        <v>43620</v>
      </c>
    </row>
    <row r="208" customFormat="false" ht="24.75" hidden="false" customHeight="true" outlineLevel="0" collapsed="false">
      <c r="A208" s="10" t="s">
        <v>219</v>
      </c>
      <c r="B208" s="16" t="n">
        <v>46337</v>
      </c>
      <c r="C208" s="10" t="s">
        <v>116</v>
      </c>
      <c r="D208" s="10" t="s">
        <v>75</v>
      </c>
      <c r="E208" s="14" t="n">
        <v>0</v>
      </c>
      <c r="F208" s="14" t="n">
        <v>1860</v>
      </c>
      <c r="G208" s="7" t="n">
        <f aca="false">SUMIF($A$5:A208,A208,$E$5:E208)-SUMIF($A$5:A208,A208,$F$5:F208)</f>
        <v>41760</v>
      </c>
    </row>
    <row r="209" customFormat="false" ht="24.75" hidden="false" customHeight="true" outlineLevel="0" collapsed="false">
      <c r="A209" s="10" t="s">
        <v>219</v>
      </c>
      <c r="B209" s="16" t="n">
        <v>46338</v>
      </c>
      <c r="C209" s="10" t="s">
        <v>120</v>
      </c>
      <c r="D209" s="10" t="s">
        <v>75</v>
      </c>
      <c r="E209" s="14" t="n">
        <v>0</v>
      </c>
      <c r="F209" s="14" t="n">
        <v>1860</v>
      </c>
      <c r="G209" s="7" t="n">
        <f aca="false">SUMIF($A$5:A209,A209,$E$5:E209)-SUMIF($A$5:A209,A209,$F$5:F209)</f>
        <v>39900</v>
      </c>
    </row>
    <row r="210" customFormat="false" ht="24.75" hidden="false" customHeight="true" outlineLevel="0" collapsed="false">
      <c r="A210" s="10" t="s">
        <v>219</v>
      </c>
      <c r="B210" s="16" t="n">
        <v>46339</v>
      </c>
      <c r="C210" s="10" t="s">
        <v>124</v>
      </c>
      <c r="D210" s="10" t="s">
        <v>75</v>
      </c>
      <c r="E210" s="14" t="n">
        <v>0</v>
      </c>
      <c r="F210" s="14" t="n">
        <v>1860</v>
      </c>
      <c r="G210" s="7" t="n">
        <f aca="false">SUMIF($A$5:A210,A210,$E$5:E210)-SUMIF($A$5:A210,A210,$F$5:F210)</f>
        <v>38040</v>
      </c>
    </row>
    <row r="211" customFormat="false" ht="24.75" hidden="false" customHeight="true" outlineLevel="0" collapsed="false">
      <c r="A211" s="10" t="s">
        <v>219</v>
      </c>
      <c r="B211" s="16" t="n">
        <v>46340</v>
      </c>
      <c r="C211" s="10" t="s">
        <v>128</v>
      </c>
      <c r="D211" s="10" t="s">
        <v>75</v>
      </c>
      <c r="E211" s="14" t="n">
        <v>0</v>
      </c>
      <c r="F211" s="14" t="n">
        <v>1860</v>
      </c>
      <c r="G211" s="7" t="n">
        <f aca="false">SUMIF($A$5:A211,A211,$E$5:E211)-SUMIF($A$5:A211,A211,$F$5:F211)</f>
        <v>36180</v>
      </c>
    </row>
    <row r="212" customFormat="false" ht="24.75" hidden="false" customHeight="true" outlineLevel="0" collapsed="false">
      <c r="A212" s="10" t="s">
        <v>219</v>
      </c>
      <c r="B212" s="16" t="n">
        <v>46342</v>
      </c>
      <c r="C212" s="10" t="s">
        <v>132</v>
      </c>
      <c r="D212" s="10" t="s">
        <v>75</v>
      </c>
      <c r="E212" s="14" t="n">
        <v>0</v>
      </c>
      <c r="F212" s="14" t="n">
        <v>1860</v>
      </c>
      <c r="G212" s="7" t="n">
        <f aca="false">SUMIF($A$5:A212,A212,$E$5:E212)-SUMIF($A$5:A212,A212,$F$5:F212)</f>
        <v>34320</v>
      </c>
    </row>
    <row r="213" customFormat="false" ht="24.75" hidden="false" customHeight="true" outlineLevel="0" collapsed="false">
      <c r="A213" s="10" t="s">
        <v>219</v>
      </c>
      <c r="B213" s="16" t="n">
        <v>46343</v>
      </c>
      <c r="C213" s="10" t="s">
        <v>136</v>
      </c>
      <c r="D213" s="10" t="s">
        <v>75</v>
      </c>
      <c r="E213" s="14" t="n">
        <v>0</v>
      </c>
      <c r="F213" s="14" t="n">
        <v>1860</v>
      </c>
      <c r="G213" s="7" t="n">
        <f aca="false">SUMIF($A$5:A213,A213,$E$5:E213)-SUMIF($A$5:A213,A213,$F$5:F213)</f>
        <v>32460</v>
      </c>
    </row>
    <row r="214" customFormat="false" ht="24.75" hidden="false" customHeight="true" outlineLevel="0" collapsed="false">
      <c r="A214" s="10" t="s">
        <v>219</v>
      </c>
      <c r="B214" s="16" t="n">
        <v>46344</v>
      </c>
      <c r="C214" s="10" t="s">
        <v>140</v>
      </c>
      <c r="D214" s="10" t="s">
        <v>75</v>
      </c>
      <c r="E214" s="14" t="n">
        <v>0</v>
      </c>
      <c r="F214" s="14" t="n">
        <v>1860</v>
      </c>
      <c r="G214" s="7" t="n">
        <f aca="false">SUMIF($A$5:A214,A214,$E$5:E214)-SUMIF($A$5:A214,A214,$F$5:F214)</f>
        <v>30600</v>
      </c>
    </row>
    <row r="215" customFormat="false" ht="24.75" hidden="false" customHeight="true" outlineLevel="0" collapsed="false">
      <c r="A215" s="10" t="s">
        <v>219</v>
      </c>
      <c r="B215" s="16" t="n">
        <v>46345</v>
      </c>
      <c r="C215" s="10" t="s">
        <v>144</v>
      </c>
      <c r="D215" s="10" t="s">
        <v>75</v>
      </c>
      <c r="E215" s="14" t="n">
        <v>0</v>
      </c>
      <c r="F215" s="14" t="n">
        <v>1860</v>
      </c>
      <c r="G215" s="7" t="n">
        <f aca="false">SUMIF($A$5:A215,A215,$E$5:E215)-SUMIF($A$5:A215,A215,$F$5:F215)</f>
        <v>28740</v>
      </c>
    </row>
    <row r="216" customFormat="false" ht="24.75" hidden="false" customHeight="true" outlineLevel="0" collapsed="false">
      <c r="A216" s="10" t="s">
        <v>219</v>
      </c>
      <c r="B216" s="16" t="n">
        <v>46346</v>
      </c>
      <c r="C216" s="10" t="s">
        <v>148</v>
      </c>
      <c r="D216" s="10" t="s">
        <v>75</v>
      </c>
      <c r="E216" s="14" t="n">
        <v>0</v>
      </c>
      <c r="F216" s="14" t="n">
        <v>1860</v>
      </c>
      <c r="G216" s="7" t="n">
        <f aca="false">SUMIF($A$5:A216,A216,$E$5:E216)-SUMIF($A$5:A216,A216,$F$5:F216)</f>
        <v>26880</v>
      </c>
    </row>
    <row r="217" customFormat="false" ht="24.75" hidden="false" customHeight="true" outlineLevel="0" collapsed="false">
      <c r="A217" s="10" t="s">
        <v>219</v>
      </c>
      <c r="B217" s="16" t="n">
        <v>46347</v>
      </c>
      <c r="C217" s="10" t="s">
        <v>154</v>
      </c>
      <c r="D217" s="10" t="s">
        <v>75</v>
      </c>
      <c r="E217" s="14" t="n">
        <v>0</v>
      </c>
      <c r="F217" s="14" t="n">
        <v>1860</v>
      </c>
      <c r="G217" s="7" t="n">
        <f aca="false">SUMIF($A$5:A217,A217,$E$5:E217)-SUMIF($A$5:A217,A217,$F$5:F217)</f>
        <v>25020</v>
      </c>
    </row>
    <row r="218" customFormat="false" ht="24.75" hidden="false" customHeight="true" outlineLevel="0" collapsed="false">
      <c r="A218" s="10" t="s">
        <v>219</v>
      </c>
      <c r="B218" s="16" t="n">
        <v>46349</v>
      </c>
      <c r="C218" s="10" t="s">
        <v>158</v>
      </c>
      <c r="D218" s="10" t="s">
        <v>75</v>
      </c>
      <c r="E218" s="14" t="n">
        <v>0</v>
      </c>
      <c r="F218" s="14" t="n">
        <v>1860</v>
      </c>
      <c r="G218" s="7" t="n">
        <f aca="false">SUMIF($A$5:A218,A218,$E$5:E218)-SUMIF($A$5:A218,A218,$F$5:F218)</f>
        <v>23160</v>
      </c>
    </row>
    <row r="219" customFormat="false" ht="24.75" hidden="false" customHeight="true" outlineLevel="0" collapsed="false">
      <c r="A219" s="10" t="s">
        <v>219</v>
      </c>
      <c r="B219" s="16" t="n">
        <v>46350</v>
      </c>
      <c r="C219" s="10" t="s">
        <v>162</v>
      </c>
      <c r="D219" s="10" t="s">
        <v>75</v>
      </c>
      <c r="E219" s="14" t="n">
        <v>0</v>
      </c>
      <c r="F219" s="14" t="n">
        <v>1860</v>
      </c>
      <c r="G219" s="7" t="n">
        <f aca="false">SUMIF($A$5:A219,A219,$E$5:E219)-SUMIF($A$5:A219,A219,$F$5:F219)</f>
        <v>21300</v>
      </c>
    </row>
    <row r="220" customFormat="false" ht="24.75" hidden="false" customHeight="true" outlineLevel="0" collapsed="false">
      <c r="A220" s="10" t="s">
        <v>219</v>
      </c>
      <c r="B220" s="16" t="n">
        <v>46351</v>
      </c>
      <c r="C220" s="10" t="s">
        <v>166</v>
      </c>
      <c r="D220" s="10" t="s">
        <v>75</v>
      </c>
      <c r="E220" s="14" t="n">
        <v>0</v>
      </c>
      <c r="F220" s="14" t="n">
        <v>1860</v>
      </c>
      <c r="G220" s="7" t="n">
        <f aca="false">SUMIF($A$5:A220,A220,$E$5:E220)-SUMIF($A$5:A220,A220,$F$5:F220)</f>
        <v>19440</v>
      </c>
    </row>
    <row r="221" customFormat="false" ht="24.75" hidden="false" customHeight="true" outlineLevel="0" collapsed="false">
      <c r="A221" s="10" t="s">
        <v>219</v>
      </c>
      <c r="B221" s="16" t="n">
        <v>46352</v>
      </c>
      <c r="C221" s="10" t="s">
        <v>172</v>
      </c>
      <c r="D221" s="10" t="s">
        <v>75</v>
      </c>
      <c r="E221" s="14" t="n">
        <v>0</v>
      </c>
      <c r="F221" s="14" t="n">
        <v>1860</v>
      </c>
      <c r="G221" s="7" t="n">
        <f aca="false">SUMIF($A$5:A221,A221,$E$5:E221)-SUMIF($A$5:A221,A221,$F$5:F221)</f>
        <v>17580</v>
      </c>
    </row>
    <row r="222" customFormat="false" ht="24.75" hidden="false" customHeight="true" outlineLevel="0" collapsed="false">
      <c r="A222" s="10" t="s">
        <v>219</v>
      </c>
      <c r="B222" s="16" t="n">
        <v>46353</v>
      </c>
      <c r="C222" s="10" t="s">
        <v>176</v>
      </c>
      <c r="D222" s="10" t="s">
        <v>75</v>
      </c>
      <c r="E222" s="14" t="n">
        <v>0</v>
      </c>
      <c r="F222" s="14" t="n">
        <v>1860</v>
      </c>
      <c r="G222" s="7" t="n">
        <f aca="false">SUMIF($A$5:A222,A222,$E$5:E222)-SUMIF($A$5:A222,A222,$F$5:F222)</f>
        <v>15720</v>
      </c>
    </row>
    <row r="223" customFormat="false" ht="24.75" hidden="false" customHeight="true" outlineLevel="0" collapsed="false">
      <c r="A223" s="10" t="s">
        <v>219</v>
      </c>
      <c r="B223" s="16" t="n">
        <v>46354</v>
      </c>
      <c r="C223" s="10" t="s">
        <v>180</v>
      </c>
      <c r="D223" s="10" t="s">
        <v>75</v>
      </c>
      <c r="E223" s="14" t="n">
        <v>0</v>
      </c>
      <c r="F223" s="14" t="n">
        <v>1860</v>
      </c>
      <c r="G223" s="7" t="n">
        <f aca="false">SUMIF($A$5:A223,A223,$E$5:E223)-SUMIF($A$5:A223,A223,$F$5:F223)</f>
        <v>13860</v>
      </c>
    </row>
    <row r="224" customFormat="false" ht="24.75" hidden="false" customHeight="true" outlineLevel="0" collapsed="false">
      <c r="A224" s="10" t="s">
        <v>219</v>
      </c>
      <c r="B224" s="16" t="n">
        <v>46356</v>
      </c>
      <c r="C224" s="10" t="s">
        <v>184</v>
      </c>
      <c r="D224" s="10" t="s">
        <v>75</v>
      </c>
      <c r="E224" s="14" t="n">
        <v>0</v>
      </c>
      <c r="F224" s="14" t="n">
        <v>1860</v>
      </c>
      <c r="G224" s="7" t="n">
        <f aca="false">SUMIF($A$5:A224,A224,$E$5:E224)-SUMIF($A$5:A224,A224,$F$5:F224)</f>
        <v>12000</v>
      </c>
    </row>
    <row r="225" customFormat="false" ht="24.75" hidden="false" customHeight="true" outlineLevel="0" collapsed="false">
      <c r="A225" s="10" t="s">
        <v>217</v>
      </c>
      <c r="B225" s="16" t="n">
        <v>46327</v>
      </c>
      <c r="C225" s="10" t="s">
        <v>52</v>
      </c>
      <c r="D225" s="10" t="s">
        <v>53</v>
      </c>
      <c r="E225" s="14" t="n">
        <v>0</v>
      </c>
      <c r="F225" s="14" t="n">
        <v>50000</v>
      </c>
      <c r="G225" s="7" t="n">
        <f aca="false">SUMIF($A$5:A225,A225,$E$5:E225)-SUMIF($A$5:A225,A225,$F$5:F225)</f>
        <v>-50000</v>
      </c>
    </row>
    <row r="226" customFormat="false" ht="24.75" hidden="false" customHeight="true" outlineLevel="0" collapsed="false">
      <c r="A226" s="10" t="s">
        <v>217</v>
      </c>
      <c r="B226" s="16" t="n">
        <v>46356</v>
      </c>
      <c r="C226" s="10" t="s">
        <v>206</v>
      </c>
      <c r="D226" s="10" t="s">
        <v>207</v>
      </c>
      <c r="E226" s="14" t="n">
        <v>1000</v>
      </c>
      <c r="F226" s="14" t="n">
        <v>0</v>
      </c>
      <c r="G226" s="7" t="n">
        <f aca="false">SUMIF($A$5:A226,A226,$E$5:E226)-SUMIF($A$5:A226,A226,$F$5:F226)</f>
        <v>-49000</v>
      </c>
    </row>
    <row r="227" customFormat="false" ht="24.75" hidden="false" customHeight="true" outlineLevel="0" collapsed="false">
      <c r="A227" s="10" t="s">
        <v>233</v>
      </c>
      <c r="B227" s="16" t="n">
        <v>46356</v>
      </c>
      <c r="C227" s="10" t="s">
        <v>194</v>
      </c>
      <c r="D227" s="10" t="s">
        <v>195</v>
      </c>
      <c r="E227" s="14" t="n">
        <v>3000</v>
      </c>
      <c r="F227" s="14" t="n">
        <v>0</v>
      </c>
      <c r="G227" s="7" t="n">
        <f aca="false">SUMIF($A$5:A227,A227,$E$5:E227)-SUMIF($A$5:A227,A227,$F$5:F227)</f>
        <v>3000</v>
      </c>
    </row>
    <row r="228" customFormat="false" ht="24.75" hidden="false" customHeight="true" outlineLevel="0" collapsed="false">
      <c r="A228" s="10" t="s">
        <v>221</v>
      </c>
      <c r="B228" s="16" t="n">
        <v>46327</v>
      </c>
      <c r="C228" s="10" t="s">
        <v>66</v>
      </c>
      <c r="D228" s="10" t="s">
        <v>67</v>
      </c>
      <c r="E228" s="14" t="n">
        <v>30000</v>
      </c>
      <c r="F228" s="14" t="n">
        <v>0</v>
      </c>
      <c r="G228" s="7" t="n">
        <f aca="false">SUMIF($A$5:A228,A228,$E$5:E228)-SUMIF($A$5:A228,A228,$F$5:F228)</f>
        <v>30000</v>
      </c>
    </row>
    <row r="229" customFormat="false" ht="24.75" hidden="false" customHeight="true" outlineLevel="0" collapsed="false">
      <c r="A229" s="10" t="s">
        <v>221</v>
      </c>
      <c r="B229" s="16" t="n">
        <v>46356</v>
      </c>
      <c r="C229" s="10" t="s">
        <v>200</v>
      </c>
      <c r="D229" s="10" t="s">
        <v>201</v>
      </c>
      <c r="E229" s="14" t="n">
        <v>0</v>
      </c>
      <c r="F229" s="14" t="n">
        <v>15000</v>
      </c>
      <c r="G229" s="7" t="n">
        <f aca="false">SUMIF($A$5:A229,A229,$E$5:E229)-SUMIF($A$5:A229,A229,$F$5:F229)</f>
        <v>15000</v>
      </c>
    </row>
    <row r="230" customFormat="false" ht="24.75" hidden="false" customHeight="true" outlineLevel="0" collapsed="false">
      <c r="A230" s="10" t="s">
        <v>230</v>
      </c>
      <c r="B230" s="16" t="n">
        <v>46356</v>
      </c>
      <c r="C230" s="10" t="s">
        <v>188</v>
      </c>
      <c r="D230" s="10" t="s">
        <v>189</v>
      </c>
      <c r="E230" s="14" t="n">
        <v>2000</v>
      </c>
      <c r="F230" s="14" t="n">
        <v>0</v>
      </c>
      <c r="G230" s="7" t="n">
        <f aca="false">SUMIF($A$5:A230,A230,$E$5:E230)-SUMIF($A$5:A230,A230,$F$5:F230)</f>
        <v>2000</v>
      </c>
    </row>
    <row r="231" customFormat="false" ht="24.75" hidden="false" customHeight="true" outlineLevel="0" collapsed="false">
      <c r="A231" s="10" t="s">
        <v>236</v>
      </c>
      <c r="B231" s="16" t="n">
        <v>46356</v>
      </c>
      <c r="C231" s="10" t="s">
        <v>200</v>
      </c>
      <c r="D231" s="10" t="s">
        <v>201</v>
      </c>
      <c r="E231" s="14" t="n">
        <v>15000</v>
      </c>
      <c r="F231" s="14" t="n">
        <v>0</v>
      </c>
      <c r="G231" s="7" t="n">
        <f aca="false">SUMIF($A$5:A231,A231,$E$5:E231)-SUMIF($A$5:A231,A231,$F$5:F231)</f>
        <v>15000</v>
      </c>
    </row>
    <row r="232" customFormat="false" ht="24.75" hidden="false" customHeight="true" outlineLevel="0" collapsed="false">
      <c r="A232" s="10" t="s">
        <v>218</v>
      </c>
      <c r="B232" s="16" t="n">
        <v>46327</v>
      </c>
      <c r="C232" s="10" t="s">
        <v>54</v>
      </c>
      <c r="D232" s="10" t="s">
        <v>55</v>
      </c>
      <c r="E232" s="14" t="n">
        <v>30000</v>
      </c>
      <c r="F232" s="14" t="n">
        <v>0</v>
      </c>
      <c r="G232" s="7" t="n">
        <f aca="false">SUMIF($A$5:A232,A232,$E$5:E232)-SUMIF($A$5:A232,A232,$F$5:F232)</f>
        <v>30000</v>
      </c>
    </row>
    <row r="233" customFormat="false" ht="24.75" hidden="false" customHeight="true" outlineLevel="0" collapsed="false">
      <c r="A233" s="10" t="s">
        <v>229</v>
      </c>
      <c r="B233" s="16" t="n">
        <v>46356</v>
      </c>
      <c r="C233" s="10" t="s">
        <v>186</v>
      </c>
      <c r="D233" s="10" t="s">
        <v>187</v>
      </c>
      <c r="E233" s="14" t="n">
        <v>18000</v>
      </c>
      <c r="F233" s="14" t="n">
        <v>0</v>
      </c>
      <c r="G233" s="7" t="n">
        <f aca="false">SUMIF($A$5:A233,A233,$E$5:E233)-SUMIF($A$5:A233,A233,$F$5:F233)</f>
        <v>18000</v>
      </c>
    </row>
    <row r="234" customFormat="false" ht="24.75" hidden="false" customHeight="true" outlineLevel="0" collapsed="false">
      <c r="A234" s="10" t="s">
        <v>225</v>
      </c>
      <c r="B234" s="16" t="n">
        <v>46327</v>
      </c>
      <c r="C234" s="10" t="s">
        <v>70</v>
      </c>
      <c r="D234" s="10" t="s">
        <v>71</v>
      </c>
      <c r="E234" s="14" t="n">
        <v>0</v>
      </c>
      <c r="F234" s="14" t="n">
        <v>4395</v>
      </c>
      <c r="G234" s="7" t="n">
        <f aca="false">SUMIF($A$5:A234,A234,$E$5:E234)-SUMIF($A$5:A234,A234,$F$5:F234)</f>
        <v>-4395</v>
      </c>
    </row>
    <row r="235" customFormat="false" ht="24.75" hidden="false" customHeight="true" outlineLevel="0" collapsed="false">
      <c r="A235" s="10" t="s">
        <v>225</v>
      </c>
      <c r="B235" s="16" t="n">
        <v>46328</v>
      </c>
      <c r="C235" s="10" t="s">
        <v>80</v>
      </c>
      <c r="D235" s="10" t="s">
        <v>71</v>
      </c>
      <c r="E235" s="14" t="n">
        <v>0</v>
      </c>
      <c r="F235" s="14" t="n">
        <v>4395</v>
      </c>
      <c r="G235" s="7" t="n">
        <f aca="false">SUMIF($A$5:A235,A235,$E$5:E235)-SUMIF($A$5:A235,A235,$F$5:F235)</f>
        <v>-8790</v>
      </c>
    </row>
    <row r="236" customFormat="false" ht="24.75" hidden="false" customHeight="true" outlineLevel="0" collapsed="false">
      <c r="A236" s="10" t="s">
        <v>225</v>
      </c>
      <c r="B236" s="16" t="n">
        <v>46329</v>
      </c>
      <c r="C236" s="10" t="s">
        <v>86</v>
      </c>
      <c r="D236" s="10" t="s">
        <v>71</v>
      </c>
      <c r="E236" s="14" t="n">
        <v>0</v>
      </c>
      <c r="F236" s="14" t="n">
        <v>4395</v>
      </c>
      <c r="G236" s="7" t="n">
        <f aca="false">SUMIF($A$5:A236,A236,$E$5:E236)-SUMIF($A$5:A236,A236,$F$5:F236)</f>
        <v>-13185</v>
      </c>
    </row>
    <row r="237" customFormat="false" ht="24.75" hidden="false" customHeight="true" outlineLevel="0" collapsed="false">
      <c r="A237" s="10" t="s">
        <v>225</v>
      </c>
      <c r="B237" s="16" t="n">
        <v>46330</v>
      </c>
      <c r="C237" s="10" t="s">
        <v>90</v>
      </c>
      <c r="D237" s="10" t="s">
        <v>71</v>
      </c>
      <c r="E237" s="14" t="n">
        <v>0</v>
      </c>
      <c r="F237" s="14" t="n">
        <v>4395</v>
      </c>
      <c r="G237" s="7" t="n">
        <f aca="false">SUMIF($A$5:A237,A237,$E$5:E237)-SUMIF($A$5:A237,A237,$F$5:F237)</f>
        <v>-17580</v>
      </c>
    </row>
    <row r="238" customFormat="false" ht="24.75" hidden="false" customHeight="true" outlineLevel="0" collapsed="false">
      <c r="A238" s="10" t="s">
        <v>225</v>
      </c>
      <c r="B238" s="16" t="n">
        <v>46331</v>
      </c>
      <c r="C238" s="10" t="s">
        <v>94</v>
      </c>
      <c r="D238" s="10" t="s">
        <v>71</v>
      </c>
      <c r="E238" s="14" t="n">
        <v>0</v>
      </c>
      <c r="F238" s="14" t="n">
        <v>4395</v>
      </c>
      <c r="G238" s="7" t="n">
        <f aca="false">SUMIF($A$5:A238,A238,$E$5:E238)-SUMIF($A$5:A238,A238,$F$5:F238)</f>
        <v>-21975</v>
      </c>
    </row>
    <row r="239" customFormat="false" ht="24.75" hidden="false" customHeight="true" outlineLevel="0" collapsed="false">
      <c r="A239" s="10" t="s">
        <v>225</v>
      </c>
      <c r="B239" s="16" t="n">
        <v>46332</v>
      </c>
      <c r="C239" s="10" t="s">
        <v>98</v>
      </c>
      <c r="D239" s="10" t="s">
        <v>71</v>
      </c>
      <c r="E239" s="14" t="n">
        <v>0</v>
      </c>
      <c r="F239" s="14" t="n">
        <v>4395</v>
      </c>
      <c r="G239" s="7" t="n">
        <f aca="false">SUMIF($A$5:A239,A239,$E$5:E239)-SUMIF($A$5:A239,A239,$F$5:F239)</f>
        <v>-26370</v>
      </c>
    </row>
    <row r="240" customFormat="false" ht="24.75" hidden="false" customHeight="true" outlineLevel="0" collapsed="false">
      <c r="A240" s="10" t="s">
        <v>225</v>
      </c>
      <c r="B240" s="16" t="n">
        <v>46333</v>
      </c>
      <c r="C240" s="10" t="s">
        <v>102</v>
      </c>
      <c r="D240" s="10" t="s">
        <v>71</v>
      </c>
      <c r="E240" s="14" t="n">
        <v>0</v>
      </c>
      <c r="F240" s="14" t="n">
        <v>4395</v>
      </c>
      <c r="G240" s="7" t="n">
        <f aca="false">SUMIF($A$5:A240,A240,$E$5:E240)-SUMIF($A$5:A240,A240,$F$5:F240)</f>
        <v>-30765</v>
      </c>
    </row>
    <row r="241" customFormat="false" ht="24.75" hidden="false" customHeight="true" outlineLevel="0" collapsed="false">
      <c r="A241" s="10" t="s">
        <v>225</v>
      </c>
      <c r="B241" s="16" t="n">
        <v>46335</v>
      </c>
      <c r="C241" s="10" t="s">
        <v>106</v>
      </c>
      <c r="D241" s="10" t="s">
        <v>71</v>
      </c>
      <c r="E241" s="14" t="n">
        <v>0</v>
      </c>
      <c r="F241" s="14" t="n">
        <v>4395</v>
      </c>
      <c r="G241" s="7" t="n">
        <f aca="false">SUMIF($A$5:A241,A241,$E$5:E241)-SUMIF($A$5:A241,A241,$F$5:F241)</f>
        <v>-35160</v>
      </c>
    </row>
    <row r="242" customFormat="false" ht="24.75" hidden="false" customHeight="true" outlineLevel="0" collapsed="false">
      <c r="A242" s="10" t="s">
        <v>225</v>
      </c>
      <c r="B242" s="16" t="n">
        <v>46336</v>
      </c>
      <c r="C242" s="10" t="s">
        <v>110</v>
      </c>
      <c r="D242" s="10" t="s">
        <v>71</v>
      </c>
      <c r="E242" s="14" t="n">
        <v>0</v>
      </c>
      <c r="F242" s="14" t="n">
        <v>4395</v>
      </c>
      <c r="G242" s="7" t="n">
        <f aca="false">SUMIF($A$5:A242,A242,$E$5:E242)-SUMIF($A$5:A242,A242,$F$5:F242)</f>
        <v>-39555</v>
      </c>
    </row>
    <row r="243" customFormat="false" ht="24.75" hidden="false" customHeight="true" outlineLevel="0" collapsed="false">
      <c r="A243" s="10" t="s">
        <v>225</v>
      </c>
      <c r="B243" s="16" t="n">
        <v>46337</v>
      </c>
      <c r="C243" s="10" t="s">
        <v>114</v>
      </c>
      <c r="D243" s="10" t="s">
        <v>71</v>
      </c>
      <c r="E243" s="14" t="n">
        <v>0</v>
      </c>
      <c r="F243" s="14" t="n">
        <v>4395</v>
      </c>
      <c r="G243" s="7" t="n">
        <f aca="false">SUMIF($A$5:A243,A243,$E$5:E243)-SUMIF($A$5:A243,A243,$F$5:F243)</f>
        <v>-43950</v>
      </c>
    </row>
    <row r="244" customFormat="false" ht="24.75" hidden="false" customHeight="true" outlineLevel="0" collapsed="false">
      <c r="A244" s="10" t="s">
        <v>225</v>
      </c>
      <c r="B244" s="16" t="n">
        <v>46338</v>
      </c>
      <c r="C244" s="10" t="s">
        <v>118</v>
      </c>
      <c r="D244" s="10" t="s">
        <v>71</v>
      </c>
      <c r="E244" s="14" t="n">
        <v>0</v>
      </c>
      <c r="F244" s="14" t="n">
        <v>4395</v>
      </c>
      <c r="G244" s="7" t="n">
        <f aca="false">SUMIF($A$5:A244,A244,$E$5:E244)-SUMIF($A$5:A244,A244,$F$5:F244)</f>
        <v>-48345</v>
      </c>
    </row>
    <row r="245" customFormat="false" ht="24.75" hidden="false" customHeight="true" outlineLevel="0" collapsed="false">
      <c r="A245" s="10" t="s">
        <v>225</v>
      </c>
      <c r="B245" s="16" t="n">
        <v>46339</v>
      </c>
      <c r="C245" s="10" t="s">
        <v>122</v>
      </c>
      <c r="D245" s="10" t="s">
        <v>71</v>
      </c>
      <c r="E245" s="14" t="n">
        <v>0</v>
      </c>
      <c r="F245" s="14" t="n">
        <v>4395</v>
      </c>
      <c r="G245" s="7" t="n">
        <f aca="false">SUMIF($A$5:A245,A245,$E$5:E245)-SUMIF($A$5:A245,A245,$F$5:F245)</f>
        <v>-52740</v>
      </c>
    </row>
    <row r="246" customFormat="false" ht="24.75" hidden="false" customHeight="true" outlineLevel="0" collapsed="false">
      <c r="A246" s="10" t="s">
        <v>225</v>
      </c>
      <c r="B246" s="16" t="n">
        <v>46340</v>
      </c>
      <c r="C246" s="10" t="s">
        <v>126</v>
      </c>
      <c r="D246" s="10" t="s">
        <v>71</v>
      </c>
      <c r="E246" s="14" t="n">
        <v>0</v>
      </c>
      <c r="F246" s="14" t="n">
        <v>4395</v>
      </c>
      <c r="G246" s="7" t="n">
        <f aca="false">SUMIF($A$5:A246,A246,$E$5:E246)-SUMIF($A$5:A246,A246,$F$5:F246)</f>
        <v>-57135</v>
      </c>
    </row>
    <row r="247" customFormat="false" ht="24.75" hidden="false" customHeight="true" outlineLevel="0" collapsed="false">
      <c r="A247" s="10" t="s">
        <v>225</v>
      </c>
      <c r="B247" s="16" t="n">
        <v>46342</v>
      </c>
      <c r="C247" s="10" t="s">
        <v>130</v>
      </c>
      <c r="D247" s="10" t="s">
        <v>71</v>
      </c>
      <c r="E247" s="14" t="n">
        <v>0</v>
      </c>
      <c r="F247" s="14" t="n">
        <v>4395</v>
      </c>
      <c r="G247" s="7" t="n">
        <f aca="false">SUMIF($A$5:A247,A247,$E$5:E247)-SUMIF($A$5:A247,A247,$F$5:F247)</f>
        <v>-61530</v>
      </c>
    </row>
    <row r="248" customFormat="false" ht="24.75" hidden="false" customHeight="true" outlineLevel="0" collapsed="false">
      <c r="A248" s="10" t="s">
        <v>225</v>
      </c>
      <c r="B248" s="16" t="n">
        <v>46343</v>
      </c>
      <c r="C248" s="10" t="s">
        <v>134</v>
      </c>
      <c r="D248" s="10" t="s">
        <v>71</v>
      </c>
      <c r="E248" s="14" t="n">
        <v>0</v>
      </c>
      <c r="F248" s="14" t="n">
        <v>4395</v>
      </c>
      <c r="G248" s="7" t="n">
        <f aca="false">SUMIF($A$5:A248,A248,$E$5:E248)-SUMIF($A$5:A248,A248,$F$5:F248)</f>
        <v>-65925</v>
      </c>
    </row>
    <row r="249" customFormat="false" ht="24.75" hidden="false" customHeight="true" outlineLevel="0" collapsed="false">
      <c r="A249" s="10" t="s">
        <v>225</v>
      </c>
      <c r="B249" s="16" t="n">
        <v>46344</v>
      </c>
      <c r="C249" s="10" t="s">
        <v>138</v>
      </c>
      <c r="D249" s="10" t="s">
        <v>71</v>
      </c>
      <c r="E249" s="14" t="n">
        <v>0</v>
      </c>
      <c r="F249" s="14" t="n">
        <v>4395</v>
      </c>
      <c r="G249" s="7" t="n">
        <f aca="false">SUMIF($A$5:A249,A249,$E$5:E249)-SUMIF($A$5:A249,A249,$F$5:F249)</f>
        <v>-70320</v>
      </c>
    </row>
    <row r="250" customFormat="false" ht="24.75" hidden="false" customHeight="true" outlineLevel="0" collapsed="false">
      <c r="A250" s="10" t="s">
        <v>225</v>
      </c>
      <c r="B250" s="16" t="n">
        <v>46345</v>
      </c>
      <c r="C250" s="10" t="s">
        <v>142</v>
      </c>
      <c r="D250" s="10" t="s">
        <v>71</v>
      </c>
      <c r="E250" s="14" t="n">
        <v>0</v>
      </c>
      <c r="F250" s="14" t="n">
        <v>4395</v>
      </c>
      <c r="G250" s="7" t="n">
        <f aca="false">SUMIF($A$5:A250,A250,$E$5:E250)-SUMIF($A$5:A250,A250,$F$5:F250)</f>
        <v>-74715</v>
      </c>
    </row>
    <row r="251" customFormat="false" ht="24.75" hidden="false" customHeight="true" outlineLevel="0" collapsed="false">
      <c r="A251" s="10" t="s">
        <v>225</v>
      </c>
      <c r="B251" s="16" t="n">
        <v>46346</v>
      </c>
      <c r="C251" s="10" t="s">
        <v>146</v>
      </c>
      <c r="D251" s="10" t="s">
        <v>71</v>
      </c>
      <c r="E251" s="14" t="n">
        <v>0</v>
      </c>
      <c r="F251" s="14" t="n">
        <v>4395</v>
      </c>
      <c r="G251" s="7" t="n">
        <f aca="false">SUMIF($A$5:A251,A251,$E$5:E251)-SUMIF($A$5:A251,A251,$F$5:F251)</f>
        <v>-79110</v>
      </c>
    </row>
    <row r="252" customFormat="false" ht="24.75" hidden="false" customHeight="true" outlineLevel="0" collapsed="false">
      <c r="A252" s="10" t="s">
        <v>225</v>
      </c>
      <c r="B252" s="16" t="n">
        <v>46347</v>
      </c>
      <c r="C252" s="10" t="s">
        <v>152</v>
      </c>
      <c r="D252" s="10" t="s">
        <v>71</v>
      </c>
      <c r="E252" s="14" t="n">
        <v>0</v>
      </c>
      <c r="F252" s="14" t="n">
        <v>4395</v>
      </c>
      <c r="G252" s="7" t="n">
        <f aca="false">SUMIF($A$5:A252,A252,$E$5:E252)-SUMIF($A$5:A252,A252,$F$5:F252)</f>
        <v>-83505</v>
      </c>
    </row>
    <row r="253" customFormat="false" ht="24.75" hidden="false" customHeight="true" outlineLevel="0" collapsed="false">
      <c r="A253" s="10" t="s">
        <v>225</v>
      </c>
      <c r="B253" s="16" t="n">
        <v>46349</v>
      </c>
      <c r="C253" s="10" t="s">
        <v>156</v>
      </c>
      <c r="D253" s="10" t="s">
        <v>71</v>
      </c>
      <c r="E253" s="14" t="n">
        <v>0</v>
      </c>
      <c r="F253" s="14" t="n">
        <v>4395</v>
      </c>
      <c r="G253" s="7" t="n">
        <f aca="false">SUMIF($A$5:A253,A253,$E$5:E253)-SUMIF($A$5:A253,A253,$F$5:F253)</f>
        <v>-87900</v>
      </c>
    </row>
    <row r="254" customFormat="false" ht="24.75" hidden="false" customHeight="true" outlineLevel="0" collapsed="false">
      <c r="A254" s="10" t="s">
        <v>225</v>
      </c>
      <c r="B254" s="16" t="n">
        <v>46350</v>
      </c>
      <c r="C254" s="10" t="s">
        <v>160</v>
      </c>
      <c r="D254" s="10" t="s">
        <v>71</v>
      </c>
      <c r="E254" s="14" t="n">
        <v>0</v>
      </c>
      <c r="F254" s="14" t="n">
        <v>4395</v>
      </c>
      <c r="G254" s="7" t="n">
        <f aca="false">SUMIF($A$5:A254,A254,$E$5:E254)-SUMIF($A$5:A254,A254,$F$5:F254)</f>
        <v>-92295</v>
      </c>
    </row>
    <row r="255" customFormat="false" ht="24.75" hidden="false" customHeight="true" outlineLevel="0" collapsed="false">
      <c r="A255" s="10" t="s">
        <v>225</v>
      </c>
      <c r="B255" s="16" t="n">
        <v>46351</v>
      </c>
      <c r="C255" s="10" t="s">
        <v>164</v>
      </c>
      <c r="D255" s="10" t="s">
        <v>71</v>
      </c>
      <c r="E255" s="14" t="n">
        <v>0</v>
      </c>
      <c r="F255" s="14" t="n">
        <v>4395</v>
      </c>
      <c r="G255" s="7" t="n">
        <f aca="false">SUMIF($A$5:A255,A255,$E$5:E255)-SUMIF($A$5:A255,A255,$F$5:F255)</f>
        <v>-96690</v>
      </c>
    </row>
    <row r="256" customFormat="false" ht="24.75" hidden="false" customHeight="true" outlineLevel="0" collapsed="false">
      <c r="A256" s="10" t="s">
        <v>225</v>
      </c>
      <c r="B256" s="16" t="n">
        <v>46352</v>
      </c>
      <c r="C256" s="10" t="s">
        <v>170</v>
      </c>
      <c r="D256" s="10" t="s">
        <v>71</v>
      </c>
      <c r="E256" s="14" t="n">
        <v>0</v>
      </c>
      <c r="F256" s="14" t="n">
        <v>4395</v>
      </c>
      <c r="G256" s="7" t="n">
        <f aca="false">SUMIF($A$5:A256,A256,$E$5:E256)-SUMIF($A$5:A256,A256,$F$5:F256)</f>
        <v>-101085</v>
      </c>
    </row>
    <row r="257" customFormat="false" ht="24.75" hidden="false" customHeight="true" outlineLevel="0" collapsed="false">
      <c r="A257" s="10" t="s">
        <v>225</v>
      </c>
      <c r="B257" s="16" t="n">
        <v>46353</v>
      </c>
      <c r="C257" s="10" t="s">
        <v>174</v>
      </c>
      <c r="D257" s="10" t="s">
        <v>71</v>
      </c>
      <c r="E257" s="14" t="n">
        <v>0</v>
      </c>
      <c r="F257" s="14" t="n">
        <v>4395</v>
      </c>
      <c r="G257" s="7" t="n">
        <f aca="false">SUMIF($A$5:A257,A257,$E$5:E257)-SUMIF($A$5:A257,A257,$F$5:F257)</f>
        <v>-105480</v>
      </c>
    </row>
    <row r="258" customFormat="false" ht="24.75" hidden="false" customHeight="true" outlineLevel="0" collapsed="false">
      <c r="A258" s="10" t="s">
        <v>225</v>
      </c>
      <c r="B258" s="16" t="n">
        <v>46354</v>
      </c>
      <c r="C258" s="10" t="s">
        <v>178</v>
      </c>
      <c r="D258" s="10" t="s">
        <v>71</v>
      </c>
      <c r="E258" s="14" t="n">
        <v>0</v>
      </c>
      <c r="F258" s="14" t="n">
        <v>4395</v>
      </c>
      <c r="G258" s="7" t="n">
        <f aca="false">SUMIF($A$5:A258,A258,$E$5:E258)-SUMIF($A$5:A258,A258,$F$5:F258)</f>
        <v>-109875</v>
      </c>
    </row>
    <row r="259" customFormat="false" ht="24.75" hidden="false" customHeight="true" outlineLevel="0" collapsed="false">
      <c r="A259" s="10" t="s">
        <v>225</v>
      </c>
      <c r="B259" s="16" t="n">
        <v>46356</v>
      </c>
      <c r="C259" s="10" t="s">
        <v>182</v>
      </c>
      <c r="D259" s="10" t="s">
        <v>71</v>
      </c>
      <c r="E259" s="14" t="n">
        <v>0</v>
      </c>
      <c r="F259" s="14" t="n">
        <v>4395</v>
      </c>
      <c r="G259" s="7" t="n">
        <f aca="false">SUMIF($A$5:A259,A259,$E$5:E259)-SUMIF($A$5:A259,A259,$F$5:F259)</f>
        <v>-114270</v>
      </c>
    </row>
    <row r="260" customFormat="false" ht="24.75" hidden="false" customHeight="true" outlineLevel="0" collapsed="false">
      <c r="A260" s="10" t="s">
        <v>226</v>
      </c>
      <c r="B260" s="16" t="n">
        <v>46327</v>
      </c>
      <c r="C260" s="10" t="s">
        <v>72</v>
      </c>
      <c r="D260" s="10" t="s">
        <v>73</v>
      </c>
      <c r="E260" s="14" t="n">
        <v>45</v>
      </c>
      <c r="F260" s="14" t="n">
        <v>0</v>
      </c>
      <c r="G260" s="7" t="n">
        <f aca="false">SUMIF($A$5:A260,A260,$E$5:E260)-SUMIF($A$5:A260,A260,$F$5:F260)</f>
        <v>45</v>
      </c>
    </row>
    <row r="261" customFormat="false" ht="24.75" hidden="false" customHeight="true" outlineLevel="0" collapsed="false">
      <c r="A261" s="10" t="s">
        <v>226</v>
      </c>
      <c r="B261" s="16" t="n">
        <v>46328</v>
      </c>
      <c r="C261" s="10" t="s">
        <v>81</v>
      </c>
      <c r="D261" s="10" t="s">
        <v>73</v>
      </c>
      <c r="E261" s="14" t="n">
        <v>45</v>
      </c>
      <c r="F261" s="14" t="n">
        <v>0</v>
      </c>
      <c r="G261" s="7" t="n">
        <f aca="false">SUMIF($A$5:A261,A261,$E$5:E261)-SUMIF($A$5:A261,A261,$F$5:F261)</f>
        <v>90</v>
      </c>
    </row>
    <row r="262" customFormat="false" ht="24.75" hidden="false" customHeight="true" outlineLevel="0" collapsed="false">
      <c r="A262" s="10" t="s">
        <v>226</v>
      </c>
      <c r="B262" s="16" t="n">
        <v>46329</v>
      </c>
      <c r="C262" s="10" t="s">
        <v>87</v>
      </c>
      <c r="D262" s="10" t="s">
        <v>73</v>
      </c>
      <c r="E262" s="14" t="n">
        <v>45</v>
      </c>
      <c r="F262" s="14" t="n">
        <v>0</v>
      </c>
      <c r="G262" s="7" t="n">
        <f aca="false">SUMIF($A$5:A262,A262,$E$5:E262)-SUMIF($A$5:A262,A262,$F$5:F262)</f>
        <v>135</v>
      </c>
    </row>
    <row r="263" customFormat="false" ht="24.75" hidden="false" customHeight="true" outlineLevel="0" collapsed="false">
      <c r="A263" s="10" t="s">
        <v>226</v>
      </c>
      <c r="B263" s="16" t="n">
        <v>46330</v>
      </c>
      <c r="C263" s="10" t="s">
        <v>91</v>
      </c>
      <c r="D263" s="10" t="s">
        <v>73</v>
      </c>
      <c r="E263" s="14" t="n">
        <v>45</v>
      </c>
      <c r="F263" s="14" t="n">
        <v>0</v>
      </c>
      <c r="G263" s="7" t="n">
        <f aca="false">SUMIF($A$5:A263,A263,$E$5:E263)-SUMIF($A$5:A263,A263,$F$5:F263)</f>
        <v>180</v>
      </c>
    </row>
    <row r="264" customFormat="false" ht="24.75" hidden="false" customHeight="true" outlineLevel="0" collapsed="false">
      <c r="A264" s="10" t="s">
        <v>226</v>
      </c>
      <c r="B264" s="16" t="n">
        <v>46331</v>
      </c>
      <c r="C264" s="10" t="s">
        <v>95</v>
      </c>
      <c r="D264" s="10" t="s">
        <v>73</v>
      </c>
      <c r="E264" s="14" t="n">
        <v>45</v>
      </c>
      <c r="F264" s="14" t="n">
        <v>0</v>
      </c>
      <c r="G264" s="7" t="n">
        <f aca="false">SUMIF($A$5:A264,A264,$E$5:E264)-SUMIF($A$5:A264,A264,$F$5:F264)</f>
        <v>225</v>
      </c>
    </row>
    <row r="265" customFormat="false" ht="24.75" hidden="false" customHeight="true" outlineLevel="0" collapsed="false">
      <c r="A265" s="10" t="s">
        <v>226</v>
      </c>
      <c r="B265" s="16" t="n">
        <v>46332</v>
      </c>
      <c r="C265" s="10" t="s">
        <v>99</v>
      </c>
      <c r="D265" s="10" t="s">
        <v>73</v>
      </c>
      <c r="E265" s="14" t="n">
        <v>45</v>
      </c>
      <c r="F265" s="14" t="n">
        <v>0</v>
      </c>
      <c r="G265" s="7" t="n">
        <f aca="false">SUMIF($A$5:A265,A265,$E$5:E265)-SUMIF($A$5:A265,A265,$F$5:F265)</f>
        <v>270</v>
      </c>
    </row>
    <row r="266" customFormat="false" ht="24.75" hidden="false" customHeight="true" outlineLevel="0" collapsed="false">
      <c r="A266" s="10" t="s">
        <v>226</v>
      </c>
      <c r="B266" s="16" t="n">
        <v>46333</v>
      </c>
      <c r="C266" s="10" t="s">
        <v>103</v>
      </c>
      <c r="D266" s="10" t="s">
        <v>73</v>
      </c>
      <c r="E266" s="14" t="n">
        <v>45</v>
      </c>
      <c r="F266" s="14" t="n">
        <v>0</v>
      </c>
      <c r="G266" s="7" t="n">
        <f aca="false">SUMIF($A$5:A266,A266,$E$5:E266)-SUMIF($A$5:A266,A266,$F$5:F266)</f>
        <v>315</v>
      </c>
    </row>
    <row r="267" customFormat="false" ht="24.75" hidden="false" customHeight="true" outlineLevel="0" collapsed="false">
      <c r="A267" s="10" t="s">
        <v>226</v>
      </c>
      <c r="B267" s="16" t="n">
        <v>46335</v>
      </c>
      <c r="C267" s="10" t="s">
        <v>107</v>
      </c>
      <c r="D267" s="10" t="s">
        <v>73</v>
      </c>
      <c r="E267" s="14" t="n">
        <v>45</v>
      </c>
      <c r="F267" s="14" t="n">
        <v>0</v>
      </c>
      <c r="G267" s="7" t="n">
        <f aca="false">SUMIF($A$5:A267,A267,$E$5:E267)-SUMIF($A$5:A267,A267,$F$5:F267)</f>
        <v>360</v>
      </c>
    </row>
    <row r="268" customFormat="false" ht="24.75" hidden="false" customHeight="true" outlineLevel="0" collapsed="false">
      <c r="A268" s="10" t="s">
        <v>226</v>
      </c>
      <c r="B268" s="16" t="n">
        <v>46336</v>
      </c>
      <c r="C268" s="10" t="s">
        <v>111</v>
      </c>
      <c r="D268" s="10" t="s">
        <v>73</v>
      </c>
      <c r="E268" s="14" t="n">
        <v>45</v>
      </c>
      <c r="F268" s="14" t="n">
        <v>0</v>
      </c>
      <c r="G268" s="7" t="n">
        <f aca="false">SUMIF($A$5:A268,A268,$E$5:E268)-SUMIF($A$5:A268,A268,$F$5:F268)</f>
        <v>405</v>
      </c>
    </row>
    <row r="269" customFormat="false" ht="24.75" hidden="false" customHeight="true" outlineLevel="0" collapsed="false">
      <c r="A269" s="10" t="s">
        <v>226</v>
      </c>
      <c r="B269" s="16" t="n">
        <v>46337</v>
      </c>
      <c r="C269" s="10" t="s">
        <v>115</v>
      </c>
      <c r="D269" s="10" t="s">
        <v>73</v>
      </c>
      <c r="E269" s="14" t="n">
        <v>45</v>
      </c>
      <c r="F269" s="14" t="n">
        <v>0</v>
      </c>
      <c r="G269" s="7" t="n">
        <f aca="false">SUMIF($A$5:A269,A269,$E$5:E269)-SUMIF($A$5:A269,A269,$F$5:F269)</f>
        <v>450</v>
      </c>
    </row>
    <row r="270" customFormat="false" ht="24.75" hidden="false" customHeight="true" outlineLevel="0" collapsed="false">
      <c r="A270" s="10" t="s">
        <v>226</v>
      </c>
      <c r="B270" s="16" t="n">
        <v>46338</v>
      </c>
      <c r="C270" s="10" t="s">
        <v>119</v>
      </c>
      <c r="D270" s="10" t="s">
        <v>73</v>
      </c>
      <c r="E270" s="14" t="n">
        <v>45</v>
      </c>
      <c r="F270" s="14" t="n">
        <v>0</v>
      </c>
      <c r="G270" s="7" t="n">
        <f aca="false">SUMIF($A$5:A270,A270,$E$5:E270)-SUMIF($A$5:A270,A270,$F$5:F270)</f>
        <v>495</v>
      </c>
    </row>
    <row r="271" customFormat="false" ht="24.75" hidden="false" customHeight="true" outlineLevel="0" collapsed="false">
      <c r="A271" s="10" t="s">
        <v>226</v>
      </c>
      <c r="B271" s="16" t="n">
        <v>46339</v>
      </c>
      <c r="C271" s="10" t="s">
        <v>123</v>
      </c>
      <c r="D271" s="10" t="s">
        <v>73</v>
      </c>
      <c r="E271" s="14" t="n">
        <v>45</v>
      </c>
      <c r="F271" s="14" t="n">
        <v>0</v>
      </c>
      <c r="G271" s="7" t="n">
        <f aca="false">SUMIF($A$5:A271,A271,$E$5:E271)-SUMIF($A$5:A271,A271,$F$5:F271)</f>
        <v>540</v>
      </c>
    </row>
    <row r="272" customFormat="false" ht="24.75" hidden="false" customHeight="true" outlineLevel="0" collapsed="false">
      <c r="A272" s="10" t="s">
        <v>226</v>
      </c>
      <c r="B272" s="16" t="n">
        <v>46340</v>
      </c>
      <c r="C272" s="10" t="s">
        <v>127</v>
      </c>
      <c r="D272" s="10" t="s">
        <v>73</v>
      </c>
      <c r="E272" s="14" t="n">
        <v>45</v>
      </c>
      <c r="F272" s="14" t="n">
        <v>0</v>
      </c>
      <c r="G272" s="7" t="n">
        <f aca="false">SUMIF($A$5:A272,A272,$E$5:E272)-SUMIF($A$5:A272,A272,$F$5:F272)</f>
        <v>585</v>
      </c>
    </row>
    <row r="273" customFormat="false" ht="24.75" hidden="false" customHeight="true" outlineLevel="0" collapsed="false">
      <c r="A273" s="10" t="s">
        <v>226</v>
      </c>
      <c r="B273" s="16" t="n">
        <v>46342</v>
      </c>
      <c r="C273" s="10" t="s">
        <v>131</v>
      </c>
      <c r="D273" s="10" t="s">
        <v>73</v>
      </c>
      <c r="E273" s="14" t="n">
        <v>45</v>
      </c>
      <c r="F273" s="14" t="n">
        <v>0</v>
      </c>
      <c r="G273" s="7" t="n">
        <f aca="false">SUMIF($A$5:A273,A273,$E$5:E273)-SUMIF($A$5:A273,A273,$F$5:F273)</f>
        <v>630</v>
      </c>
    </row>
    <row r="274" customFormat="false" ht="24.75" hidden="false" customHeight="true" outlineLevel="0" collapsed="false">
      <c r="A274" s="10" t="s">
        <v>226</v>
      </c>
      <c r="B274" s="16" t="n">
        <v>46343</v>
      </c>
      <c r="C274" s="10" t="s">
        <v>135</v>
      </c>
      <c r="D274" s="10" t="s">
        <v>73</v>
      </c>
      <c r="E274" s="14" t="n">
        <v>45</v>
      </c>
      <c r="F274" s="14" t="n">
        <v>0</v>
      </c>
      <c r="G274" s="7" t="n">
        <f aca="false">SUMIF($A$5:A274,A274,$E$5:E274)-SUMIF($A$5:A274,A274,$F$5:F274)</f>
        <v>675</v>
      </c>
    </row>
    <row r="275" customFormat="false" ht="24.75" hidden="false" customHeight="true" outlineLevel="0" collapsed="false">
      <c r="A275" s="10" t="s">
        <v>226</v>
      </c>
      <c r="B275" s="16" t="n">
        <v>46344</v>
      </c>
      <c r="C275" s="10" t="s">
        <v>139</v>
      </c>
      <c r="D275" s="10" t="s">
        <v>73</v>
      </c>
      <c r="E275" s="14" t="n">
        <v>45</v>
      </c>
      <c r="F275" s="14" t="n">
        <v>0</v>
      </c>
      <c r="G275" s="7" t="n">
        <f aca="false">SUMIF($A$5:A275,A275,$E$5:E275)-SUMIF($A$5:A275,A275,$F$5:F275)</f>
        <v>720</v>
      </c>
    </row>
    <row r="276" customFormat="false" ht="24.75" hidden="false" customHeight="true" outlineLevel="0" collapsed="false">
      <c r="A276" s="10" t="s">
        <v>226</v>
      </c>
      <c r="B276" s="16" t="n">
        <v>46345</v>
      </c>
      <c r="C276" s="10" t="s">
        <v>143</v>
      </c>
      <c r="D276" s="10" t="s">
        <v>73</v>
      </c>
      <c r="E276" s="14" t="n">
        <v>45</v>
      </c>
      <c r="F276" s="14" t="n">
        <v>0</v>
      </c>
      <c r="G276" s="7" t="n">
        <f aca="false">SUMIF($A$5:A276,A276,$E$5:E276)-SUMIF($A$5:A276,A276,$F$5:F276)</f>
        <v>765</v>
      </c>
    </row>
    <row r="277" customFormat="false" ht="24.75" hidden="false" customHeight="true" outlineLevel="0" collapsed="false">
      <c r="A277" s="10" t="s">
        <v>226</v>
      </c>
      <c r="B277" s="16" t="n">
        <v>46346</v>
      </c>
      <c r="C277" s="10" t="s">
        <v>147</v>
      </c>
      <c r="D277" s="10" t="s">
        <v>73</v>
      </c>
      <c r="E277" s="14" t="n">
        <v>45</v>
      </c>
      <c r="F277" s="14" t="n">
        <v>0</v>
      </c>
      <c r="G277" s="7" t="n">
        <f aca="false">SUMIF($A$5:A277,A277,$E$5:E277)-SUMIF($A$5:A277,A277,$F$5:F277)</f>
        <v>810</v>
      </c>
    </row>
    <row r="278" customFormat="false" ht="24.75" hidden="false" customHeight="true" outlineLevel="0" collapsed="false">
      <c r="A278" s="10" t="s">
        <v>226</v>
      </c>
      <c r="B278" s="16" t="n">
        <v>46347</v>
      </c>
      <c r="C278" s="10" t="s">
        <v>153</v>
      </c>
      <c r="D278" s="10" t="s">
        <v>73</v>
      </c>
      <c r="E278" s="14" t="n">
        <v>45</v>
      </c>
      <c r="F278" s="14" t="n">
        <v>0</v>
      </c>
      <c r="G278" s="7" t="n">
        <f aca="false">SUMIF($A$5:A278,A278,$E$5:E278)-SUMIF($A$5:A278,A278,$F$5:F278)</f>
        <v>855</v>
      </c>
    </row>
    <row r="279" customFormat="false" ht="24.75" hidden="false" customHeight="true" outlineLevel="0" collapsed="false">
      <c r="A279" s="10" t="s">
        <v>226</v>
      </c>
      <c r="B279" s="16" t="n">
        <v>46349</v>
      </c>
      <c r="C279" s="10" t="s">
        <v>157</v>
      </c>
      <c r="D279" s="10" t="s">
        <v>73</v>
      </c>
      <c r="E279" s="14" t="n">
        <v>45</v>
      </c>
      <c r="F279" s="14" t="n">
        <v>0</v>
      </c>
      <c r="G279" s="7" t="n">
        <f aca="false">SUMIF($A$5:A279,A279,$E$5:E279)-SUMIF($A$5:A279,A279,$F$5:F279)</f>
        <v>900</v>
      </c>
    </row>
    <row r="280" customFormat="false" ht="24.75" hidden="false" customHeight="true" outlineLevel="0" collapsed="false">
      <c r="A280" s="10" t="s">
        <v>226</v>
      </c>
      <c r="B280" s="16" t="n">
        <v>46350</v>
      </c>
      <c r="C280" s="10" t="s">
        <v>161</v>
      </c>
      <c r="D280" s="10" t="s">
        <v>73</v>
      </c>
      <c r="E280" s="14" t="n">
        <v>45</v>
      </c>
      <c r="F280" s="14" t="n">
        <v>0</v>
      </c>
      <c r="G280" s="7" t="n">
        <f aca="false">SUMIF($A$5:A280,A280,$E$5:E280)-SUMIF($A$5:A280,A280,$F$5:F280)</f>
        <v>945</v>
      </c>
    </row>
    <row r="281" customFormat="false" ht="24.75" hidden="false" customHeight="true" outlineLevel="0" collapsed="false">
      <c r="A281" s="10" t="s">
        <v>226</v>
      </c>
      <c r="B281" s="16" t="n">
        <v>46351</v>
      </c>
      <c r="C281" s="10" t="s">
        <v>165</v>
      </c>
      <c r="D281" s="10" t="s">
        <v>73</v>
      </c>
      <c r="E281" s="14" t="n">
        <v>45</v>
      </c>
      <c r="F281" s="14" t="n">
        <v>0</v>
      </c>
      <c r="G281" s="7" t="n">
        <f aca="false">SUMIF($A$5:A281,A281,$E$5:E281)-SUMIF($A$5:A281,A281,$F$5:F281)</f>
        <v>990</v>
      </c>
    </row>
    <row r="282" customFormat="false" ht="24.75" hidden="false" customHeight="true" outlineLevel="0" collapsed="false">
      <c r="A282" s="10" t="s">
        <v>226</v>
      </c>
      <c r="B282" s="16" t="n">
        <v>46352</v>
      </c>
      <c r="C282" s="10" t="s">
        <v>171</v>
      </c>
      <c r="D282" s="10" t="s">
        <v>73</v>
      </c>
      <c r="E282" s="14" t="n">
        <v>45</v>
      </c>
      <c r="F282" s="14" t="n">
        <v>0</v>
      </c>
      <c r="G282" s="7" t="n">
        <f aca="false">SUMIF($A$5:A282,A282,$E$5:E282)-SUMIF($A$5:A282,A282,$F$5:F282)</f>
        <v>1035</v>
      </c>
    </row>
    <row r="283" customFormat="false" ht="24.75" hidden="false" customHeight="true" outlineLevel="0" collapsed="false">
      <c r="A283" s="10" t="s">
        <v>226</v>
      </c>
      <c r="B283" s="16" t="n">
        <v>46353</v>
      </c>
      <c r="C283" s="10" t="s">
        <v>175</v>
      </c>
      <c r="D283" s="10" t="s">
        <v>73</v>
      </c>
      <c r="E283" s="14" t="n">
        <v>45</v>
      </c>
      <c r="F283" s="14" t="n">
        <v>0</v>
      </c>
      <c r="G283" s="7" t="n">
        <f aca="false">SUMIF($A$5:A283,A283,$E$5:E283)-SUMIF($A$5:A283,A283,$F$5:F283)</f>
        <v>1080</v>
      </c>
    </row>
    <row r="284" customFormat="false" ht="24.75" hidden="false" customHeight="true" outlineLevel="0" collapsed="false">
      <c r="A284" s="10" t="s">
        <v>226</v>
      </c>
      <c r="B284" s="16" t="n">
        <v>46354</v>
      </c>
      <c r="C284" s="10" t="s">
        <v>179</v>
      </c>
      <c r="D284" s="10" t="s">
        <v>73</v>
      </c>
      <c r="E284" s="14" t="n">
        <v>45</v>
      </c>
      <c r="F284" s="14" t="n">
        <v>0</v>
      </c>
      <c r="G284" s="7" t="n">
        <f aca="false">SUMIF($A$5:A284,A284,$E$5:E284)-SUMIF($A$5:A284,A284,$F$5:F284)</f>
        <v>1125</v>
      </c>
    </row>
    <row r="285" customFormat="false" ht="24.75" hidden="false" customHeight="true" outlineLevel="0" collapsed="false">
      <c r="A285" s="10" t="s">
        <v>226</v>
      </c>
      <c r="B285" s="16" t="n">
        <v>46356</v>
      </c>
      <c r="C285" s="10" t="s">
        <v>183</v>
      </c>
      <c r="D285" s="10" t="s">
        <v>73</v>
      </c>
      <c r="E285" s="14" t="n">
        <v>45</v>
      </c>
      <c r="F285" s="14" t="n">
        <v>0</v>
      </c>
      <c r="G285" s="7" t="n">
        <f aca="false">SUMIF($A$5:A285,A285,$E$5:E285)-SUMIF($A$5:A285,A285,$F$5:F285)</f>
        <v>1170</v>
      </c>
    </row>
    <row r="286" customFormat="false" ht="24.75" hidden="false" customHeight="true" outlineLevel="0" collapsed="false">
      <c r="A286" s="10" t="s">
        <v>220</v>
      </c>
      <c r="B286" s="16" t="n">
        <v>46327</v>
      </c>
      <c r="C286" s="10" t="s">
        <v>62</v>
      </c>
      <c r="D286" s="10" t="s">
        <v>63</v>
      </c>
      <c r="E286" s="14" t="n">
        <v>8000</v>
      </c>
      <c r="F286" s="14" t="n">
        <v>0</v>
      </c>
      <c r="G286" s="7" t="n">
        <f aca="false">SUMIF($A$5:A286,A286,$E$5:E286)-SUMIF($A$5:A286,A286,$F$5:F286)</f>
        <v>8000</v>
      </c>
    </row>
    <row r="287" customFormat="false" ht="24.75" hidden="false" customHeight="true" outlineLevel="0" collapsed="false">
      <c r="A287" s="10" t="s">
        <v>222</v>
      </c>
      <c r="B287" s="16" t="n">
        <v>46327</v>
      </c>
      <c r="C287" s="10" t="s">
        <v>68</v>
      </c>
      <c r="D287" s="10" t="s">
        <v>69</v>
      </c>
      <c r="E287" s="14" t="n">
        <v>5000</v>
      </c>
      <c r="F287" s="14" t="n">
        <v>0</v>
      </c>
      <c r="G287" s="7" t="n">
        <f aca="false">SUMIF($A$5:A287,A287,$E$5:E287)-SUMIF($A$5:A287,A287,$F$5:F287)</f>
        <v>5000</v>
      </c>
    </row>
    <row r="288" customFormat="false" ht="24.75" hidden="false" customHeight="true" outlineLevel="0" collapsed="false">
      <c r="A288" s="10" t="s">
        <v>234</v>
      </c>
      <c r="B288" s="16" t="n">
        <v>46356</v>
      </c>
      <c r="C288" s="10" t="s">
        <v>196</v>
      </c>
      <c r="D288" s="10" t="s">
        <v>197</v>
      </c>
      <c r="E288" s="14" t="n">
        <v>2000</v>
      </c>
      <c r="F288" s="14" t="n">
        <v>0</v>
      </c>
      <c r="G288" s="7" t="n">
        <f aca="false">SUMIF($A$5:A288,A288,$E$5:E288)-SUMIF($A$5:A288,A288,$F$5:F288)</f>
        <v>2000</v>
      </c>
    </row>
    <row r="289" customFormat="false" ht="24.75" hidden="false" customHeight="true" outlineLevel="0" collapsed="false">
      <c r="A289" s="10" t="s">
        <v>234</v>
      </c>
      <c r="B289" s="16" t="n">
        <v>46356</v>
      </c>
      <c r="C289" s="10" t="s">
        <v>198</v>
      </c>
      <c r="D289" s="10" t="s">
        <v>199</v>
      </c>
      <c r="E289" s="14" t="n">
        <v>1000</v>
      </c>
      <c r="F289" s="14" t="n">
        <v>0</v>
      </c>
      <c r="G289" s="7" t="n">
        <f aca="false">SUMIF($A$5:A289,A289,$E$5:E289)-SUMIF($A$5:A289,A289,$F$5:F289)</f>
        <v>3000</v>
      </c>
    </row>
    <row r="290" customFormat="false" ht="24.75" hidden="false" customHeight="true" outlineLevel="0" collapsed="false">
      <c r="A290" s="10" t="s">
        <v>235</v>
      </c>
      <c r="B290" s="16" t="n">
        <v>46356</v>
      </c>
      <c r="C290" s="10" t="s">
        <v>198</v>
      </c>
      <c r="D290" s="10" t="s">
        <v>199</v>
      </c>
      <c r="E290" s="14" t="n">
        <v>0</v>
      </c>
      <c r="F290" s="14" t="n">
        <v>1000</v>
      </c>
      <c r="G290" s="7" t="n">
        <f aca="false">SUMIF($A$5:A290,A290,$E$5:E290)-SUMIF($A$5:A290,A290,$F$5:F290)</f>
        <v>-1000</v>
      </c>
    </row>
  </sheetData>
  <mergeCells count="2">
    <mergeCell ref="A1:G1"/>
    <mergeCell ref="A2:G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tableParts>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28"/>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453125" defaultRowHeight="15" customHeight="false" zeroHeight="false" outlineLevelRow="0" outlineLevelCol="0"/>
  <cols>
    <col collapsed="false" customWidth="true" hidden="false" outlineLevel="0" max="1" min="1" style="1" width="17"/>
    <col collapsed="false" customWidth="true" hidden="false" outlineLevel="0" max="2" min="2" style="1" width="12"/>
    <col collapsed="false" customWidth="true" hidden="false" outlineLevel="0" max="3" min="3" style="1" width="29"/>
    <col collapsed="false" customWidth="true" hidden="false" outlineLevel="0" max="4" min="4" style="1" width="65"/>
    <col collapsed="false" customWidth="true" hidden="false" outlineLevel="0" max="7" min="5" style="1" width="16"/>
  </cols>
  <sheetData>
    <row r="1" customFormat="false" ht="27.75" hidden="false" customHeight="true" outlineLevel="0" collapsed="false">
      <c r="A1" s="2" t="s">
        <v>242</v>
      </c>
      <c r="B1" s="2"/>
      <c r="C1" s="2"/>
      <c r="D1" s="2"/>
      <c r="E1" s="2"/>
      <c r="F1" s="2"/>
      <c r="G1" s="2"/>
    </row>
    <row r="2" customFormat="false" ht="21.75" hidden="false" customHeight="true" outlineLevel="0" collapsed="false">
      <c r="A2" s="3" t="s">
        <v>1</v>
      </c>
      <c r="B2" s="3"/>
      <c r="C2" s="3"/>
      <c r="D2" s="3"/>
      <c r="E2" s="3"/>
      <c r="F2" s="3"/>
      <c r="G2" s="3"/>
    </row>
    <row r="3" customFormat="false" ht="24.75" hidden="false" customHeight="true" outlineLevel="0" collapsed="false">
      <c r="A3" s="4"/>
      <c r="B3" s="4"/>
      <c r="C3" s="4"/>
      <c r="D3" s="4"/>
      <c r="E3" s="4"/>
      <c r="F3" s="4"/>
      <c r="G3" s="4"/>
    </row>
    <row r="4" customFormat="false" ht="45.75" hidden="false" customHeight="true" outlineLevel="0" collapsed="false">
      <c r="A4" s="5" t="s">
        <v>46</v>
      </c>
      <c r="B4" s="5" t="s">
        <v>45</v>
      </c>
      <c r="C4" s="5" t="s">
        <v>212</v>
      </c>
      <c r="D4" s="5" t="s">
        <v>211</v>
      </c>
      <c r="E4" s="5" t="s">
        <v>243</v>
      </c>
      <c r="F4" s="5" t="s">
        <v>244</v>
      </c>
      <c r="G4" s="5" t="s">
        <v>245</v>
      </c>
    </row>
    <row r="5" customFormat="false" ht="24.75" hidden="false" customHeight="true" outlineLevel="0" collapsed="false">
      <c r="A5" s="16" t="n">
        <v>46327</v>
      </c>
      <c r="B5" s="10" t="s">
        <v>50</v>
      </c>
      <c r="C5" s="10" t="s">
        <v>215</v>
      </c>
      <c r="D5" s="10" t="s">
        <v>51</v>
      </c>
      <c r="E5" s="14" t="n">
        <v>120000</v>
      </c>
      <c r="F5" s="14" t="n">
        <v>0</v>
      </c>
      <c r="G5" s="7" t="n">
        <f aca="false">SUMIF($C$5:C5,C5,$E$5:E5)-SUMIF($C$5:C5,C5,$F$5:F5)</f>
        <v>120000</v>
      </c>
    </row>
    <row r="6" customFormat="false" ht="24.75" hidden="false" customHeight="true" outlineLevel="0" collapsed="false">
      <c r="A6" s="16" t="n">
        <v>46327</v>
      </c>
      <c r="B6" s="10" t="s">
        <v>52</v>
      </c>
      <c r="C6" s="10" t="s">
        <v>215</v>
      </c>
      <c r="D6" s="10" t="s">
        <v>53</v>
      </c>
      <c r="E6" s="14" t="n">
        <v>50000</v>
      </c>
      <c r="F6" s="14" t="n">
        <v>0</v>
      </c>
      <c r="G6" s="7" t="n">
        <f aca="false">SUMIF($C$5:C6,C6,$E$5:E6)-SUMIF($C$5:C6,C6,$F$5:F6)</f>
        <v>170000</v>
      </c>
    </row>
    <row r="7" customFormat="false" ht="24.75" hidden="false" customHeight="true" outlineLevel="0" collapsed="false">
      <c r="A7" s="16" t="n">
        <v>46327</v>
      </c>
      <c r="B7" s="10" t="s">
        <v>54</v>
      </c>
      <c r="C7" s="10" t="s">
        <v>215</v>
      </c>
      <c r="D7" s="10" t="s">
        <v>55</v>
      </c>
      <c r="E7" s="14" t="n">
        <v>0</v>
      </c>
      <c r="F7" s="14" t="n">
        <v>30000</v>
      </c>
      <c r="G7" s="7" t="n">
        <f aca="false">SUMIF($C$5:C7,C7,$E$5:E7)-SUMIF($C$5:C7,C7,$F$5:F7)</f>
        <v>140000</v>
      </c>
    </row>
    <row r="8" customFormat="false" ht="24.75" hidden="false" customHeight="true" outlineLevel="0" collapsed="false">
      <c r="A8" s="16" t="n">
        <v>46327</v>
      </c>
      <c r="B8" s="10" t="s">
        <v>56</v>
      </c>
      <c r="C8" s="10" t="s">
        <v>215</v>
      </c>
      <c r="D8" s="10" t="s">
        <v>57</v>
      </c>
      <c r="E8" s="14" t="n">
        <v>0</v>
      </c>
      <c r="F8" s="14" t="n">
        <v>55000</v>
      </c>
      <c r="G8" s="7" t="n">
        <f aca="false">SUMIF($C$5:C8,C8,$E$5:E8)-SUMIF($C$5:C8,C8,$F$5:F8)</f>
        <v>85000</v>
      </c>
    </row>
    <row r="9" customFormat="false" ht="24.75" hidden="false" customHeight="true" outlineLevel="0" collapsed="false">
      <c r="A9" s="16" t="n">
        <v>46327</v>
      </c>
      <c r="B9" s="10" t="s">
        <v>58</v>
      </c>
      <c r="C9" s="10" t="s">
        <v>215</v>
      </c>
      <c r="D9" s="10" t="s">
        <v>59</v>
      </c>
      <c r="E9" s="14" t="n">
        <v>0</v>
      </c>
      <c r="F9" s="14" t="n">
        <v>25000</v>
      </c>
      <c r="G9" s="7" t="n">
        <f aca="false">SUMIF($C$5:C9,C9,$E$5:E9)-SUMIF($C$5:C9,C9,$F$5:F9)</f>
        <v>60000</v>
      </c>
    </row>
    <row r="10" customFormat="false" ht="24.75" hidden="false" customHeight="true" outlineLevel="0" collapsed="false">
      <c r="A10" s="16" t="n">
        <v>46327</v>
      </c>
      <c r="B10" s="10" t="s">
        <v>60</v>
      </c>
      <c r="C10" s="10" t="s">
        <v>215</v>
      </c>
      <c r="D10" s="10" t="s">
        <v>61</v>
      </c>
      <c r="E10" s="14" t="n">
        <v>0</v>
      </c>
      <c r="F10" s="14" t="n">
        <v>12000</v>
      </c>
      <c r="G10" s="7" t="n">
        <f aca="false">SUMIF($C$5:C10,C10,$E$5:E10)-SUMIF($C$5:C10,C10,$F$5:F10)</f>
        <v>48000</v>
      </c>
    </row>
    <row r="11" customFormat="false" ht="24.75" hidden="false" customHeight="true" outlineLevel="0" collapsed="false">
      <c r="A11" s="16" t="n">
        <v>46327</v>
      </c>
      <c r="B11" s="10" t="s">
        <v>62</v>
      </c>
      <c r="C11" s="10" t="s">
        <v>215</v>
      </c>
      <c r="D11" s="10" t="s">
        <v>63</v>
      </c>
      <c r="E11" s="14" t="n">
        <v>0</v>
      </c>
      <c r="F11" s="14" t="n">
        <v>8000</v>
      </c>
      <c r="G11" s="7" t="n">
        <f aca="false">SUMIF($C$5:C11,C11,$E$5:E11)-SUMIF($C$5:C11,C11,$F$5:F11)</f>
        <v>40000</v>
      </c>
    </row>
    <row r="12" customFormat="false" ht="24.75" hidden="false" customHeight="true" outlineLevel="0" collapsed="false">
      <c r="A12" s="16" t="n">
        <v>46327</v>
      </c>
      <c r="B12" s="10" t="s">
        <v>64</v>
      </c>
      <c r="C12" s="10" t="s">
        <v>215</v>
      </c>
      <c r="D12" s="10" t="s">
        <v>65</v>
      </c>
      <c r="E12" s="14" t="n">
        <v>0</v>
      </c>
      <c r="F12" s="14" t="n">
        <v>5000</v>
      </c>
      <c r="G12" s="7" t="n">
        <f aca="false">SUMIF($C$5:C12,C12,$E$5:E12)-SUMIF($C$5:C12,C12,$F$5:F12)</f>
        <v>35000</v>
      </c>
    </row>
    <row r="13" customFormat="false" ht="24.75" hidden="false" customHeight="true" outlineLevel="0" collapsed="false">
      <c r="A13" s="16" t="n">
        <v>46327</v>
      </c>
      <c r="B13" s="10" t="s">
        <v>66</v>
      </c>
      <c r="C13" s="10" t="s">
        <v>215</v>
      </c>
      <c r="D13" s="10" t="s">
        <v>67</v>
      </c>
      <c r="E13" s="14" t="n">
        <v>0</v>
      </c>
      <c r="F13" s="14" t="n">
        <v>30000</v>
      </c>
      <c r="G13" s="7" t="n">
        <f aca="false">SUMIF($C$5:C13,C13,$E$5:E13)-SUMIF($C$5:C13,C13,$F$5:F13)</f>
        <v>5000</v>
      </c>
    </row>
    <row r="14" customFormat="false" ht="24.75" hidden="false" customHeight="true" outlineLevel="0" collapsed="false">
      <c r="A14" s="16" t="n">
        <v>46327</v>
      </c>
      <c r="B14" s="10" t="s">
        <v>70</v>
      </c>
      <c r="C14" s="10" t="s">
        <v>223</v>
      </c>
      <c r="D14" s="10" t="s">
        <v>71</v>
      </c>
      <c r="E14" s="14" t="n">
        <v>3516</v>
      </c>
      <c r="F14" s="14" t="n">
        <v>0</v>
      </c>
      <c r="G14" s="7" t="n">
        <f aca="false">SUMIF($C$5:C14,C14,$E$5:E14)-SUMIF($C$5:C14,C14,$F$5:F14)</f>
        <v>3516</v>
      </c>
    </row>
    <row r="15" customFormat="false" ht="24.75" hidden="false" customHeight="true" outlineLevel="0" collapsed="false">
      <c r="A15" s="16" t="n">
        <v>46327</v>
      </c>
      <c r="B15" s="10" t="s">
        <v>72</v>
      </c>
      <c r="C15" s="10" t="s">
        <v>223</v>
      </c>
      <c r="D15" s="10" t="s">
        <v>73</v>
      </c>
      <c r="E15" s="14" t="n">
        <v>0</v>
      </c>
      <c r="F15" s="14" t="n">
        <v>45</v>
      </c>
      <c r="G15" s="7" t="n">
        <f aca="false">SUMIF($C$5:C15,C15,$E$5:E15)-SUMIF($C$5:C15,C15,$F$5:F15)</f>
        <v>3471</v>
      </c>
    </row>
    <row r="16" customFormat="false" ht="24.75" hidden="false" customHeight="true" outlineLevel="0" collapsed="false">
      <c r="A16" s="16" t="n">
        <v>46327</v>
      </c>
      <c r="B16" s="10" t="s">
        <v>76</v>
      </c>
      <c r="C16" s="10" t="s">
        <v>215</v>
      </c>
      <c r="D16" s="10" t="s">
        <v>77</v>
      </c>
      <c r="E16" s="14" t="n">
        <v>3000</v>
      </c>
      <c r="F16" s="14" t="n">
        <v>0</v>
      </c>
      <c r="G16" s="7" t="n">
        <f aca="false">SUMIF($C$5:C16,C16,$E$5:E16)-SUMIF($C$5:C16,C16,$F$5:F16)</f>
        <v>8000</v>
      </c>
    </row>
    <row r="17" customFormat="false" ht="24.75" hidden="false" customHeight="true" outlineLevel="0" collapsed="false">
      <c r="A17" s="16" t="n">
        <v>46327</v>
      </c>
      <c r="B17" s="10" t="s">
        <v>76</v>
      </c>
      <c r="C17" s="10" t="s">
        <v>223</v>
      </c>
      <c r="D17" s="10" t="s">
        <v>77</v>
      </c>
      <c r="E17" s="14" t="n">
        <v>0</v>
      </c>
      <c r="F17" s="14" t="n">
        <v>3000</v>
      </c>
      <c r="G17" s="7" t="n">
        <f aca="false">SUMIF($C$5:C17,C17,$E$5:E17)-SUMIF($C$5:C17,C17,$F$5:F17)</f>
        <v>471</v>
      </c>
    </row>
    <row r="18" customFormat="false" ht="24.75" hidden="false" customHeight="true" outlineLevel="0" collapsed="false">
      <c r="A18" s="16" t="n">
        <v>46328</v>
      </c>
      <c r="B18" s="10" t="s">
        <v>80</v>
      </c>
      <c r="C18" s="10" t="s">
        <v>223</v>
      </c>
      <c r="D18" s="10" t="s">
        <v>71</v>
      </c>
      <c r="E18" s="14" t="n">
        <v>3516</v>
      </c>
      <c r="F18" s="14" t="n">
        <v>0</v>
      </c>
      <c r="G18" s="7" t="n">
        <f aca="false">SUMIF($C$5:C18,C18,$E$5:E18)-SUMIF($C$5:C18,C18,$F$5:F18)</f>
        <v>3987</v>
      </c>
    </row>
    <row r="19" customFormat="false" ht="24.75" hidden="false" customHeight="true" outlineLevel="0" collapsed="false">
      <c r="A19" s="16" t="n">
        <v>46328</v>
      </c>
      <c r="B19" s="10" t="s">
        <v>81</v>
      </c>
      <c r="C19" s="10" t="s">
        <v>223</v>
      </c>
      <c r="D19" s="10" t="s">
        <v>73</v>
      </c>
      <c r="E19" s="14" t="n">
        <v>0</v>
      </c>
      <c r="F19" s="14" t="n">
        <v>45</v>
      </c>
      <c r="G19" s="7" t="n">
        <f aca="false">SUMIF($C$5:C19,C19,$E$5:E19)-SUMIF($C$5:C19,C19,$F$5:F19)</f>
        <v>3942</v>
      </c>
    </row>
    <row r="20" customFormat="false" ht="24.75" hidden="false" customHeight="true" outlineLevel="0" collapsed="false">
      <c r="A20" s="16" t="n">
        <v>46328</v>
      </c>
      <c r="B20" s="10" t="s">
        <v>83</v>
      </c>
      <c r="C20" s="10" t="s">
        <v>215</v>
      </c>
      <c r="D20" s="10" t="s">
        <v>77</v>
      </c>
      <c r="E20" s="14" t="n">
        <v>3000</v>
      </c>
      <c r="F20" s="14" t="n">
        <v>0</v>
      </c>
      <c r="G20" s="7" t="n">
        <f aca="false">SUMIF($C$5:C20,C20,$E$5:E20)-SUMIF($C$5:C20,C20,$F$5:F20)</f>
        <v>11000</v>
      </c>
    </row>
    <row r="21" customFormat="false" ht="24.75" hidden="false" customHeight="true" outlineLevel="0" collapsed="false">
      <c r="A21" s="16" t="n">
        <v>46328</v>
      </c>
      <c r="B21" s="10" t="s">
        <v>83</v>
      </c>
      <c r="C21" s="10" t="s">
        <v>223</v>
      </c>
      <c r="D21" s="10" t="s">
        <v>77</v>
      </c>
      <c r="E21" s="14" t="n">
        <v>0</v>
      </c>
      <c r="F21" s="14" t="n">
        <v>3000</v>
      </c>
      <c r="G21" s="7" t="n">
        <f aca="false">SUMIF($C$5:C21,C21,$E$5:E21)-SUMIF($C$5:C21,C21,$F$5:F21)</f>
        <v>942</v>
      </c>
    </row>
    <row r="22" customFormat="false" ht="24.75" hidden="false" customHeight="true" outlineLevel="0" collapsed="false">
      <c r="A22" s="16" t="n">
        <v>46329</v>
      </c>
      <c r="B22" s="10" t="s">
        <v>86</v>
      </c>
      <c r="C22" s="10" t="s">
        <v>223</v>
      </c>
      <c r="D22" s="10" t="s">
        <v>71</v>
      </c>
      <c r="E22" s="14" t="n">
        <v>3516</v>
      </c>
      <c r="F22" s="14" t="n">
        <v>0</v>
      </c>
      <c r="G22" s="7" t="n">
        <f aca="false">SUMIF($C$5:C22,C22,$E$5:E22)-SUMIF($C$5:C22,C22,$F$5:F22)</f>
        <v>4458</v>
      </c>
    </row>
    <row r="23" customFormat="false" ht="24.75" hidden="false" customHeight="true" outlineLevel="0" collapsed="false">
      <c r="A23" s="16" t="n">
        <v>46329</v>
      </c>
      <c r="B23" s="10" t="s">
        <v>87</v>
      </c>
      <c r="C23" s="10" t="s">
        <v>223</v>
      </c>
      <c r="D23" s="10" t="s">
        <v>73</v>
      </c>
      <c r="E23" s="14" t="n">
        <v>0</v>
      </c>
      <c r="F23" s="14" t="n">
        <v>45</v>
      </c>
      <c r="G23" s="7" t="n">
        <f aca="false">SUMIF($C$5:C23,C23,$E$5:E23)-SUMIF($C$5:C23,C23,$F$5:F23)</f>
        <v>4413</v>
      </c>
    </row>
    <row r="24" customFormat="false" ht="24.75" hidden="false" customHeight="true" outlineLevel="0" collapsed="false">
      <c r="A24" s="16" t="n">
        <v>46329</v>
      </c>
      <c r="B24" s="10" t="s">
        <v>89</v>
      </c>
      <c r="C24" s="10" t="s">
        <v>215</v>
      </c>
      <c r="D24" s="10" t="s">
        <v>77</v>
      </c>
      <c r="E24" s="14" t="n">
        <v>3000</v>
      </c>
      <c r="F24" s="14" t="n">
        <v>0</v>
      </c>
      <c r="G24" s="7" t="n">
        <f aca="false">SUMIF($C$5:C24,C24,$E$5:E24)-SUMIF($C$5:C24,C24,$F$5:F24)</f>
        <v>14000</v>
      </c>
    </row>
    <row r="25" customFormat="false" ht="24.75" hidden="false" customHeight="true" outlineLevel="0" collapsed="false">
      <c r="A25" s="16" t="n">
        <v>46329</v>
      </c>
      <c r="B25" s="10" t="s">
        <v>89</v>
      </c>
      <c r="C25" s="10" t="s">
        <v>223</v>
      </c>
      <c r="D25" s="10" t="s">
        <v>77</v>
      </c>
      <c r="E25" s="14" t="n">
        <v>0</v>
      </c>
      <c r="F25" s="14" t="n">
        <v>3000</v>
      </c>
      <c r="G25" s="7" t="n">
        <f aca="false">SUMIF($C$5:C25,C25,$E$5:E25)-SUMIF($C$5:C25,C25,$F$5:F25)</f>
        <v>1413</v>
      </c>
    </row>
    <row r="26" customFormat="false" ht="24.75" hidden="false" customHeight="true" outlineLevel="0" collapsed="false">
      <c r="A26" s="16" t="n">
        <v>46330</v>
      </c>
      <c r="B26" s="10" t="s">
        <v>90</v>
      </c>
      <c r="C26" s="10" t="s">
        <v>223</v>
      </c>
      <c r="D26" s="10" t="s">
        <v>71</v>
      </c>
      <c r="E26" s="14" t="n">
        <v>3516</v>
      </c>
      <c r="F26" s="14" t="n">
        <v>0</v>
      </c>
      <c r="G26" s="7" t="n">
        <f aca="false">SUMIF($C$5:C26,C26,$E$5:E26)-SUMIF($C$5:C26,C26,$F$5:F26)</f>
        <v>4929</v>
      </c>
    </row>
    <row r="27" customFormat="false" ht="24.75" hidden="false" customHeight="true" outlineLevel="0" collapsed="false">
      <c r="A27" s="16" t="n">
        <v>46330</v>
      </c>
      <c r="B27" s="10" t="s">
        <v>91</v>
      </c>
      <c r="C27" s="10" t="s">
        <v>223</v>
      </c>
      <c r="D27" s="10" t="s">
        <v>73</v>
      </c>
      <c r="E27" s="14" t="n">
        <v>0</v>
      </c>
      <c r="F27" s="14" t="n">
        <v>45</v>
      </c>
      <c r="G27" s="7" t="n">
        <f aca="false">SUMIF($C$5:C27,C27,$E$5:E27)-SUMIF($C$5:C27,C27,$F$5:F27)</f>
        <v>4884</v>
      </c>
    </row>
    <row r="28" customFormat="false" ht="24.75" hidden="false" customHeight="true" outlineLevel="0" collapsed="false">
      <c r="A28" s="16" t="n">
        <v>46330</v>
      </c>
      <c r="B28" s="10" t="s">
        <v>93</v>
      </c>
      <c r="C28" s="10" t="s">
        <v>215</v>
      </c>
      <c r="D28" s="10" t="s">
        <v>77</v>
      </c>
      <c r="E28" s="14" t="n">
        <v>3000</v>
      </c>
      <c r="F28" s="14" t="n">
        <v>0</v>
      </c>
      <c r="G28" s="7" t="n">
        <f aca="false">SUMIF($C$5:C28,C28,$E$5:E28)-SUMIF($C$5:C28,C28,$F$5:F28)</f>
        <v>17000</v>
      </c>
    </row>
    <row r="29" customFormat="false" ht="24.75" hidden="false" customHeight="true" outlineLevel="0" collapsed="false">
      <c r="A29" s="16" t="n">
        <v>46330</v>
      </c>
      <c r="B29" s="10" t="s">
        <v>93</v>
      </c>
      <c r="C29" s="10" t="s">
        <v>223</v>
      </c>
      <c r="D29" s="10" t="s">
        <v>77</v>
      </c>
      <c r="E29" s="14" t="n">
        <v>0</v>
      </c>
      <c r="F29" s="14" t="n">
        <v>3000</v>
      </c>
      <c r="G29" s="7" t="n">
        <f aca="false">SUMIF($C$5:C29,C29,$E$5:E29)-SUMIF($C$5:C29,C29,$F$5:F29)</f>
        <v>1884</v>
      </c>
    </row>
    <row r="30" customFormat="false" ht="24.75" hidden="false" customHeight="true" outlineLevel="0" collapsed="false">
      <c r="A30" s="16" t="n">
        <v>46331</v>
      </c>
      <c r="B30" s="10" t="s">
        <v>94</v>
      </c>
      <c r="C30" s="10" t="s">
        <v>223</v>
      </c>
      <c r="D30" s="10" t="s">
        <v>71</v>
      </c>
      <c r="E30" s="14" t="n">
        <v>3516</v>
      </c>
      <c r="F30" s="14" t="n">
        <v>0</v>
      </c>
      <c r="G30" s="7" t="n">
        <f aca="false">SUMIF($C$5:C30,C30,$E$5:E30)-SUMIF($C$5:C30,C30,$F$5:F30)</f>
        <v>5400</v>
      </c>
    </row>
    <row r="31" customFormat="false" ht="24.75" hidden="false" customHeight="true" outlineLevel="0" collapsed="false">
      <c r="A31" s="16" t="n">
        <v>46331</v>
      </c>
      <c r="B31" s="10" t="s">
        <v>95</v>
      </c>
      <c r="C31" s="10" t="s">
        <v>223</v>
      </c>
      <c r="D31" s="10" t="s">
        <v>73</v>
      </c>
      <c r="E31" s="14" t="n">
        <v>0</v>
      </c>
      <c r="F31" s="14" t="n">
        <v>45</v>
      </c>
      <c r="G31" s="7" t="n">
        <f aca="false">SUMIF($C$5:C31,C31,$E$5:E31)-SUMIF($C$5:C31,C31,$F$5:F31)</f>
        <v>5355</v>
      </c>
    </row>
    <row r="32" customFormat="false" ht="24.75" hidden="false" customHeight="true" outlineLevel="0" collapsed="false">
      <c r="A32" s="16" t="n">
        <v>46331</v>
      </c>
      <c r="B32" s="10" t="s">
        <v>97</v>
      </c>
      <c r="C32" s="10" t="s">
        <v>215</v>
      </c>
      <c r="D32" s="10" t="s">
        <v>77</v>
      </c>
      <c r="E32" s="14" t="n">
        <v>3000</v>
      </c>
      <c r="F32" s="14" t="n">
        <v>0</v>
      </c>
      <c r="G32" s="7" t="n">
        <f aca="false">SUMIF($C$5:C32,C32,$E$5:E32)-SUMIF($C$5:C32,C32,$F$5:F32)</f>
        <v>20000</v>
      </c>
    </row>
    <row r="33" customFormat="false" ht="24.75" hidden="false" customHeight="true" outlineLevel="0" collapsed="false">
      <c r="A33" s="16" t="n">
        <v>46331</v>
      </c>
      <c r="B33" s="10" t="s">
        <v>97</v>
      </c>
      <c r="C33" s="10" t="s">
        <v>223</v>
      </c>
      <c r="D33" s="10" t="s">
        <v>77</v>
      </c>
      <c r="E33" s="14" t="n">
        <v>0</v>
      </c>
      <c r="F33" s="14" t="n">
        <v>3000</v>
      </c>
      <c r="G33" s="7" t="n">
        <f aca="false">SUMIF($C$5:C33,C33,$E$5:E33)-SUMIF($C$5:C33,C33,$F$5:F33)</f>
        <v>2355</v>
      </c>
    </row>
    <row r="34" customFormat="false" ht="24.75" hidden="false" customHeight="true" outlineLevel="0" collapsed="false">
      <c r="A34" s="16" t="n">
        <v>46332</v>
      </c>
      <c r="B34" s="10" t="s">
        <v>98</v>
      </c>
      <c r="C34" s="10" t="s">
        <v>223</v>
      </c>
      <c r="D34" s="10" t="s">
        <v>71</v>
      </c>
      <c r="E34" s="14" t="n">
        <v>3516</v>
      </c>
      <c r="F34" s="14" t="n">
        <v>0</v>
      </c>
      <c r="G34" s="7" t="n">
        <f aca="false">SUMIF($C$5:C34,C34,$E$5:E34)-SUMIF($C$5:C34,C34,$F$5:F34)</f>
        <v>5871</v>
      </c>
    </row>
    <row r="35" customFormat="false" ht="24.75" hidden="false" customHeight="true" outlineLevel="0" collapsed="false">
      <c r="A35" s="16" t="n">
        <v>46332</v>
      </c>
      <c r="B35" s="10" t="s">
        <v>99</v>
      </c>
      <c r="C35" s="10" t="s">
        <v>223</v>
      </c>
      <c r="D35" s="10" t="s">
        <v>73</v>
      </c>
      <c r="E35" s="14" t="n">
        <v>0</v>
      </c>
      <c r="F35" s="14" t="n">
        <v>45</v>
      </c>
      <c r="G35" s="7" t="n">
        <f aca="false">SUMIF($C$5:C35,C35,$E$5:E35)-SUMIF($C$5:C35,C35,$F$5:F35)</f>
        <v>5826</v>
      </c>
    </row>
    <row r="36" customFormat="false" ht="24.75" hidden="false" customHeight="true" outlineLevel="0" collapsed="false">
      <c r="A36" s="16" t="n">
        <v>46332</v>
      </c>
      <c r="B36" s="10" t="s">
        <v>101</v>
      </c>
      <c r="C36" s="10" t="s">
        <v>215</v>
      </c>
      <c r="D36" s="10" t="s">
        <v>77</v>
      </c>
      <c r="E36" s="14" t="n">
        <v>3000</v>
      </c>
      <c r="F36" s="14" t="n">
        <v>0</v>
      </c>
      <c r="G36" s="7" t="n">
        <f aca="false">SUMIF($C$5:C36,C36,$E$5:E36)-SUMIF($C$5:C36,C36,$F$5:F36)</f>
        <v>23000</v>
      </c>
    </row>
    <row r="37" customFormat="false" ht="24.75" hidden="false" customHeight="true" outlineLevel="0" collapsed="false">
      <c r="A37" s="16" t="n">
        <v>46332</v>
      </c>
      <c r="B37" s="10" t="s">
        <v>101</v>
      </c>
      <c r="C37" s="10" t="s">
        <v>223</v>
      </c>
      <c r="D37" s="10" t="s">
        <v>77</v>
      </c>
      <c r="E37" s="14" t="n">
        <v>0</v>
      </c>
      <c r="F37" s="14" t="n">
        <v>3000</v>
      </c>
      <c r="G37" s="7" t="n">
        <f aca="false">SUMIF($C$5:C37,C37,$E$5:E37)-SUMIF($C$5:C37,C37,$F$5:F37)</f>
        <v>2826</v>
      </c>
    </row>
    <row r="38" customFormat="false" ht="24.75" hidden="false" customHeight="true" outlineLevel="0" collapsed="false">
      <c r="A38" s="16" t="n">
        <v>46333</v>
      </c>
      <c r="B38" s="10" t="s">
        <v>102</v>
      </c>
      <c r="C38" s="10" t="s">
        <v>223</v>
      </c>
      <c r="D38" s="10" t="s">
        <v>71</v>
      </c>
      <c r="E38" s="14" t="n">
        <v>3516</v>
      </c>
      <c r="F38" s="14" t="n">
        <v>0</v>
      </c>
      <c r="G38" s="7" t="n">
        <f aca="false">SUMIF($C$5:C38,C38,$E$5:E38)-SUMIF($C$5:C38,C38,$F$5:F38)</f>
        <v>6342</v>
      </c>
    </row>
    <row r="39" customFormat="false" ht="24.75" hidden="false" customHeight="true" outlineLevel="0" collapsed="false">
      <c r="A39" s="16" t="n">
        <v>46333</v>
      </c>
      <c r="B39" s="10" t="s">
        <v>103</v>
      </c>
      <c r="C39" s="10" t="s">
        <v>223</v>
      </c>
      <c r="D39" s="10" t="s">
        <v>73</v>
      </c>
      <c r="E39" s="14" t="n">
        <v>0</v>
      </c>
      <c r="F39" s="14" t="n">
        <v>45</v>
      </c>
      <c r="G39" s="7" t="n">
        <f aca="false">SUMIF($C$5:C39,C39,$E$5:E39)-SUMIF($C$5:C39,C39,$F$5:F39)</f>
        <v>6297</v>
      </c>
    </row>
    <row r="40" customFormat="false" ht="24.75" hidden="false" customHeight="true" outlineLevel="0" collapsed="false">
      <c r="A40" s="16" t="n">
        <v>46333</v>
      </c>
      <c r="B40" s="10" t="s">
        <v>105</v>
      </c>
      <c r="C40" s="10" t="s">
        <v>215</v>
      </c>
      <c r="D40" s="10" t="s">
        <v>77</v>
      </c>
      <c r="E40" s="14" t="n">
        <v>3000</v>
      </c>
      <c r="F40" s="14" t="n">
        <v>0</v>
      </c>
      <c r="G40" s="7" t="n">
        <f aca="false">SUMIF($C$5:C40,C40,$E$5:E40)-SUMIF($C$5:C40,C40,$F$5:F40)</f>
        <v>26000</v>
      </c>
    </row>
    <row r="41" customFormat="false" ht="24.75" hidden="false" customHeight="true" outlineLevel="0" collapsed="false">
      <c r="A41" s="16" t="n">
        <v>46333</v>
      </c>
      <c r="B41" s="10" t="s">
        <v>105</v>
      </c>
      <c r="C41" s="10" t="s">
        <v>223</v>
      </c>
      <c r="D41" s="10" t="s">
        <v>77</v>
      </c>
      <c r="E41" s="14" t="n">
        <v>0</v>
      </c>
      <c r="F41" s="14" t="n">
        <v>3000</v>
      </c>
      <c r="G41" s="7" t="n">
        <f aca="false">SUMIF($C$5:C41,C41,$E$5:E41)-SUMIF($C$5:C41,C41,$F$5:F41)</f>
        <v>3297</v>
      </c>
    </row>
    <row r="42" customFormat="false" ht="24.75" hidden="false" customHeight="true" outlineLevel="0" collapsed="false">
      <c r="A42" s="16" t="n">
        <v>46335</v>
      </c>
      <c r="B42" s="10" t="s">
        <v>106</v>
      </c>
      <c r="C42" s="10" t="s">
        <v>223</v>
      </c>
      <c r="D42" s="10" t="s">
        <v>71</v>
      </c>
      <c r="E42" s="14" t="n">
        <v>3516</v>
      </c>
      <c r="F42" s="14" t="n">
        <v>0</v>
      </c>
      <c r="G42" s="7" t="n">
        <f aca="false">SUMIF($C$5:C42,C42,$E$5:E42)-SUMIF($C$5:C42,C42,$F$5:F42)</f>
        <v>6813</v>
      </c>
    </row>
    <row r="43" customFormat="false" ht="24.75" hidden="false" customHeight="true" outlineLevel="0" collapsed="false">
      <c r="A43" s="16" t="n">
        <v>46335</v>
      </c>
      <c r="B43" s="10" t="s">
        <v>107</v>
      </c>
      <c r="C43" s="10" t="s">
        <v>223</v>
      </c>
      <c r="D43" s="10" t="s">
        <v>73</v>
      </c>
      <c r="E43" s="14" t="n">
        <v>0</v>
      </c>
      <c r="F43" s="14" t="n">
        <v>45</v>
      </c>
      <c r="G43" s="7" t="n">
        <f aca="false">SUMIF($C$5:C43,C43,$E$5:E43)-SUMIF($C$5:C43,C43,$F$5:F43)</f>
        <v>6768</v>
      </c>
    </row>
    <row r="44" customFormat="false" ht="24.75" hidden="false" customHeight="true" outlineLevel="0" collapsed="false">
      <c r="A44" s="16" t="n">
        <v>46335</v>
      </c>
      <c r="B44" s="10" t="s">
        <v>109</v>
      </c>
      <c r="C44" s="10" t="s">
        <v>215</v>
      </c>
      <c r="D44" s="10" t="s">
        <v>77</v>
      </c>
      <c r="E44" s="14" t="n">
        <v>3000</v>
      </c>
      <c r="F44" s="14" t="n">
        <v>0</v>
      </c>
      <c r="G44" s="7" t="n">
        <f aca="false">SUMIF($C$5:C44,C44,$E$5:E44)-SUMIF($C$5:C44,C44,$F$5:F44)</f>
        <v>29000</v>
      </c>
    </row>
    <row r="45" customFormat="false" ht="24.75" hidden="false" customHeight="true" outlineLevel="0" collapsed="false">
      <c r="A45" s="16" t="n">
        <v>46335</v>
      </c>
      <c r="B45" s="10" t="s">
        <v>109</v>
      </c>
      <c r="C45" s="10" t="s">
        <v>223</v>
      </c>
      <c r="D45" s="10" t="s">
        <v>77</v>
      </c>
      <c r="E45" s="14" t="n">
        <v>0</v>
      </c>
      <c r="F45" s="14" t="n">
        <v>3000</v>
      </c>
      <c r="G45" s="7" t="n">
        <f aca="false">SUMIF($C$5:C45,C45,$E$5:E45)-SUMIF($C$5:C45,C45,$F$5:F45)</f>
        <v>3768</v>
      </c>
    </row>
    <row r="46" customFormat="false" ht="24.75" hidden="false" customHeight="true" outlineLevel="0" collapsed="false">
      <c r="A46" s="16" t="n">
        <v>46336</v>
      </c>
      <c r="B46" s="10" t="s">
        <v>110</v>
      </c>
      <c r="C46" s="10" t="s">
        <v>223</v>
      </c>
      <c r="D46" s="10" t="s">
        <v>71</v>
      </c>
      <c r="E46" s="14" t="n">
        <v>3516</v>
      </c>
      <c r="F46" s="14" t="n">
        <v>0</v>
      </c>
      <c r="G46" s="7" t="n">
        <f aca="false">SUMIF($C$5:C46,C46,$E$5:E46)-SUMIF($C$5:C46,C46,$F$5:F46)</f>
        <v>7284</v>
      </c>
    </row>
    <row r="47" customFormat="false" ht="24.75" hidden="false" customHeight="true" outlineLevel="0" collapsed="false">
      <c r="A47" s="16" t="n">
        <v>46336</v>
      </c>
      <c r="B47" s="10" t="s">
        <v>111</v>
      </c>
      <c r="C47" s="10" t="s">
        <v>223</v>
      </c>
      <c r="D47" s="10" t="s">
        <v>73</v>
      </c>
      <c r="E47" s="14" t="n">
        <v>0</v>
      </c>
      <c r="F47" s="14" t="n">
        <v>45</v>
      </c>
      <c r="G47" s="7" t="n">
        <f aca="false">SUMIF($C$5:C47,C47,$E$5:E47)-SUMIF($C$5:C47,C47,$F$5:F47)</f>
        <v>7239</v>
      </c>
    </row>
    <row r="48" customFormat="false" ht="24.75" hidden="false" customHeight="true" outlineLevel="0" collapsed="false">
      <c r="A48" s="16" t="n">
        <v>46336</v>
      </c>
      <c r="B48" s="10" t="s">
        <v>113</v>
      </c>
      <c r="C48" s="10" t="s">
        <v>215</v>
      </c>
      <c r="D48" s="10" t="s">
        <v>77</v>
      </c>
      <c r="E48" s="14" t="n">
        <v>3000</v>
      </c>
      <c r="F48" s="14" t="n">
        <v>0</v>
      </c>
      <c r="G48" s="7" t="n">
        <f aca="false">SUMIF($C$5:C48,C48,$E$5:E48)-SUMIF($C$5:C48,C48,$F$5:F48)</f>
        <v>32000</v>
      </c>
    </row>
    <row r="49" customFormat="false" ht="24.75" hidden="false" customHeight="true" outlineLevel="0" collapsed="false">
      <c r="A49" s="16" t="n">
        <v>46336</v>
      </c>
      <c r="B49" s="10" t="s">
        <v>113</v>
      </c>
      <c r="C49" s="10" t="s">
        <v>223</v>
      </c>
      <c r="D49" s="10" t="s">
        <v>77</v>
      </c>
      <c r="E49" s="14" t="n">
        <v>0</v>
      </c>
      <c r="F49" s="14" t="n">
        <v>3000</v>
      </c>
      <c r="G49" s="7" t="n">
        <f aca="false">SUMIF($C$5:C49,C49,$E$5:E49)-SUMIF($C$5:C49,C49,$F$5:F49)</f>
        <v>4239</v>
      </c>
    </row>
    <row r="50" customFormat="false" ht="24.75" hidden="false" customHeight="true" outlineLevel="0" collapsed="false">
      <c r="A50" s="16" t="n">
        <v>46337</v>
      </c>
      <c r="B50" s="10" t="s">
        <v>114</v>
      </c>
      <c r="C50" s="10" t="s">
        <v>223</v>
      </c>
      <c r="D50" s="10" t="s">
        <v>71</v>
      </c>
      <c r="E50" s="14" t="n">
        <v>3516</v>
      </c>
      <c r="F50" s="14" t="n">
        <v>0</v>
      </c>
      <c r="G50" s="7" t="n">
        <f aca="false">SUMIF($C$5:C50,C50,$E$5:E50)-SUMIF($C$5:C50,C50,$F$5:F50)</f>
        <v>7755</v>
      </c>
    </row>
    <row r="51" customFormat="false" ht="24.75" hidden="false" customHeight="true" outlineLevel="0" collapsed="false">
      <c r="A51" s="16" t="n">
        <v>46337</v>
      </c>
      <c r="B51" s="10" t="s">
        <v>115</v>
      </c>
      <c r="C51" s="10" t="s">
        <v>223</v>
      </c>
      <c r="D51" s="10" t="s">
        <v>73</v>
      </c>
      <c r="E51" s="14" t="n">
        <v>0</v>
      </c>
      <c r="F51" s="14" t="n">
        <v>45</v>
      </c>
      <c r="G51" s="7" t="n">
        <f aca="false">SUMIF($C$5:C51,C51,$E$5:E51)-SUMIF($C$5:C51,C51,$F$5:F51)</f>
        <v>7710</v>
      </c>
    </row>
    <row r="52" customFormat="false" ht="24.75" hidden="false" customHeight="true" outlineLevel="0" collapsed="false">
      <c r="A52" s="16" t="n">
        <v>46337</v>
      </c>
      <c r="B52" s="10" t="s">
        <v>117</v>
      </c>
      <c r="C52" s="10" t="s">
        <v>215</v>
      </c>
      <c r="D52" s="10" t="s">
        <v>77</v>
      </c>
      <c r="E52" s="14" t="n">
        <v>3000</v>
      </c>
      <c r="F52" s="14" t="n">
        <v>0</v>
      </c>
      <c r="G52" s="7" t="n">
        <f aca="false">SUMIF($C$5:C52,C52,$E$5:E52)-SUMIF($C$5:C52,C52,$F$5:F52)</f>
        <v>35000</v>
      </c>
    </row>
    <row r="53" customFormat="false" ht="24.75" hidden="false" customHeight="true" outlineLevel="0" collapsed="false">
      <c r="A53" s="16" t="n">
        <v>46337</v>
      </c>
      <c r="B53" s="10" t="s">
        <v>117</v>
      </c>
      <c r="C53" s="10" t="s">
        <v>223</v>
      </c>
      <c r="D53" s="10" t="s">
        <v>77</v>
      </c>
      <c r="E53" s="14" t="n">
        <v>0</v>
      </c>
      <c r="F53" s="14" t="n">
        <v>3000</v>
      </c>
      <c r="G53" s="7" t="n">
        <f aca="false">SUMIF($C$5:C53,C53,$E$5:E53)-SUMIF($C$5:C53,C53,$F$5:F53)</f>
        <v>4710</v>
      </c>
    </row>
    <row r="54" customFormat="false" ht="24.75" hidden="false" customHeight="true" outlineLevel="0" collapsed="false">
      <c r="A54" s="16" t="n">
        <v>46338</v>
      </c>
      <c r="B54" s="10" t="s">
        <v>118</v>
      </c>
      <c r="C54" s="10" t="s">
        <v>223</v>
      </c>
      <c r="D54" s="10" t="s">
        <v>71</v>
      </c>
      <c r="E54" s="14" t="n">
        <v>3516</v>
      </c>
      <c r="F54" s="14" t="n">
        <v>0</v>
      </c>
      <c r="G54" s="7" t="n">
        <f aca="false">SUMIF($C$5:C54,C54,$E$5:E54)-SUMIF($C$5:C54,C54,$F$5:F54)</f>
        <v>8226</v>
      </c>
    </row>
    <row r="55" customFormat="false" ht="24.75" hidden="false" customHeight="true" outlineLevel="0" collapsed="false">
      <c r="A55" s="16" t="n">
        <v>46338</v>
      </c>
      <c r="B55" s="10" t="s">
        <v>119</v>
      </c>
      <c r="C55" s="10" t="s">
        <v>223</v>
      </c>
      <c r="D55" s="10" t="s">
        <v>73</v>
      </c>
      <c r="E55" s="14" t="n">
        <v>0</v>
      </c>
      <c r="F55" s="14" t="n">
        <v>45</v>
      </c>
      <c r="G55" s="7" t="n">
        <f aca="false">SUMIF($C$5:C55,C55,$E$5:E55)-SUMIF($C$5:C55,C55,$F$5:F55)</f>
        <v>8181</v>
      </c>
    </row>
    <row r="56" customFormat="false" ht="24.75" hidden="false" customHeight="true" outlineLevel="0" collapsed="false">
      <c r="A56" s="16" t="n">
        <v>46338</v>
      </c>
      <c r="B56" s="10" t="s">
        <v>121</v>
      </c>
      <c r="C56" s="10" t="s">
        <v>215</v>
      </c>
      <c r="D56" s="10" t="s">
        <v>77</v>
      </c>
      <c r="E56" s="14" t="n">
        <v>3000</v>
      </c>
      <c r="F56" s="14" t="n">
        <v>0</v>
      </c>
      <c r="G56" s="7" t="n">
        <f aca="false">SUMIF($C$5:C56,C56,$E$5:E56)-SUMIF($C$5:C56,C56,$F$5:F56)</f>
        <v>38000</v>
      </c>
    </row>
    <row r="57" customFormat="false" ht="24.75" hidden="false" customHeight="true" outlineLevel="0" collapsed="false">
      <c r="A57" s="16" t="n">
        <v>46338</v>
      </c>
      <c r="B57" s="10" t="s">
        <v>121</v>
      </c>
      <c r="C57" s="10" t="s">
        <v>223</v>
      </c>
      <c r="D57" s="10" t="s">
        <v>77</v>
      </c>
      <c r="E57" s="14" t="n">
        <v>0</v>
      </c>
      <c r="F57" s="14" t="n">
        <v>3000</v>
      </c>
      <c r="G57" s="7" t="n">
        <f aca="false">SUMIF($C$5:C57,C57,$E$5:E57)-SUMIF($C$5:C57,C57,$F$5:F57)</f>
        <v>5181</v>
      </c>
    </row>
    <row r="58" customFormat="false" ht="24.75" hidden="false" customHeight="true" outlineLevel="0" collapsed="false">
      <c r="A58" s="16" t="n">
        <v>46339</v>
      </c>
      <c r="B58" s="10" t="s">
        <v>122</v>
      </c>
      <c r="C58" s="10" t="s">
        <v>223</v>
      </c>
      <c r="D58" s="10" t="s">
        <v>71</v>
      </c>
      <c r="E58" s="14" t="n">
        <v>3516</v>
      </c>
      <c r="F58" s="14" t="n">
        <v>0</v>
      </c>
      <c r="G58" s="7" t="n">
        <f aca="false">SUMIF($C$5:C58,C58,$E$5:E58)-SUMIF($C$5:C58,C58,$F$5:F58)</f>
        <v>8697</v>
      </c>
    </row>
    <row r="59" customFormat="false" ht="24.75" hidden="false" customHeight="true" outlineLevel="0" collapsed="false">
      <c r="A59" s="16" t="n">
        <v>46339</v>
      </c>
      <c r="B59" s="10" t="s">
        <v>123</v>
      </c>
      <c r="C59" s="10" t="s">
        <v>223</v>
      </c>
      <c r="D59" s="10" t="s">
        <v>73</v>
      </c>
      <c r="E59" s="14" t="n">
        <v>0</v>
      </c>
      <c r="F59" s="14" t="n">
        <v>45</v>
      </c>
      <c r="G59" s="7" t="n">
        <f aca="false">SUMIF($C$5:C59,C59,$E$5:E59)-SUMIF($C$5:C59,C59,$F$5:F59)</f>
        <v>8652</v>
      </c>
    </row>
    <row r="60" customFormat="false" ht="24.75" hidden="false" customHeight="true" outlineLevel="0" collapsed="false">
      <c r="A60" s="16" t="n">
        <v>46339</v>
      </c>
      <c r="B60" s="10" t="s">
        <v>125</v>
      </c>
      <c r="C60" s="10" t="s">
        <v>215</v>
      </c>
      <c r="D60" s="10" t="s">
        <v>77</v>
      </c>
      <c r="E60" s="14" t="n">
        <v>3000</v>
      </c>
      <c r="F60" s="14" t="n">
        <v>0</v>
      </c>
      <c r="G60" s="7" t="n">
        <f aca="false">SUMIF($C$5:C60,C60,$E$5:E60)-SUMIF($C$5:C60,C60,$F$5:F60)</f>
        <v>41000</v>
      </c>
    </row>
    <row r="61" customFormat="false" ht="24.75" hidden="false" customHeight="true" outlineLevel="0" collapsed="false">
      <c r="A61" s="16" t="n">
        <v>46339</v>
      </c>
      <c r="B61" s="10" t="s">
        <v>125</v>
      </c>
      <c r="C61" s="10" t="s">
        <v>223</v>
      </c>
      <c r="D61" s="10" t="s">
        <v>77</v>
      </c>
      <c r="E61" s="14" t="n">
        <v>0</v>
      </c>
      <c r="F61" s="14" t="n">
        <v>3000</v>
      </c>
      <c r="G61" s="7" t="n">
        <f aca="false">SUMIF($C$5:C61,C61,$E$5:E61)-SUMIF($C$5:C61,C61,$F$5:F61)</f>
        <v>5652</v>
      </c>
    </row>
    <row r="62" customFormat="false" ht="24.75" hidden="false" customHeight="true" outlineLevel="0" collapsed="false">
      <c r="A62" s="16" t="n">
        <v>46340</v>
      </c>
      <c r="B62" s="10" t="s">
        <v>126</v>
      </c>
      <c r="C62" s="10" t="s">
        <v>223</v>
      </c>
      <c r="D62" s="10" t="s">
        <v>71</v>
      </c>
      <c r="E62" s="14" t="n">
        <v>3516</v>
      </c>
      <c r="F62" s="14" t="n">
        <v>0</v>
      </c>
      <c r="G62" s="7" t="n">
        <f aca="false">SUMIF($C$5:C62,C62,$E$5:E62)-SUMIF($C$5:C62,C62,$F$5:F62)</f>
        <v>9168</v>
      </c>
    </row>
    <row r="63" customFormat="false" ht="24.75" hidden="false" customHeight="true" outlineLevel="0" collapsed="false">
      <c r="A63" s="16" t="n">
        <v>46340</v>
      </c>
      <c r="B63" s="10" t="s">
        <v>127</v>
      </c>
      <c r="C63" s="10" t="s">
        <v>223</v>
      </c>
      <c r="D63" s="10" t="s">
        <v>73</v>
      </c>
      <c r="E63" s="14" t="n">
        <v>0</v>
      </c>
      <c r="F63" s="14" t="n">
        <v>45</v>
      </c>
      <c r="G63" s="7" t="n">
        <f aca="false">SUMIF($C$5:C63,C63,$E$5:E63)-SUMIF($C$5:C63,C63,$F$5:F63)</f>
        <v>9123</v>
      </c>
    </row>
    <row r="64" customFormat="false" ht="24.75" hidden="false" customHeight="true" outlineLevel="0" collapsed="false">
      <c r="A64" s="16" t="n">
        <v>46340</v>
      </c>
      <c r="B64" s="10" t="s">
        <v>129</v>
      </c>
      <c r="C64" s="10" t="s">
        <v>215</v>
      </c>
      <c r="D64" s="10" t="s">
        <v>77</v>
      </c>
      <c r="E64" s="14" t="n">
        <v>3000</v>
      </c>
      <c r="F64" s="14" t="n">
        <v>0</v>
      </c>
      <c r="G64" s="7" t="n">
        <f aca="false">SUMIF($C$5:C64,C64,$E$5:E64)-SUMIF($C$5:C64,C64,$F$5:F64)</f>
        <v>44000</v>
      </c>
    </row>
    <row r="65" customFormat="false" ht="24.75" hidden="false" customHeight="true" outlineLevel="0" collapsed="false">
      <c r="A65" s="16" t="n">
        <v>46340</v>
      </c>
      <c r="B65" s="10" t="s">
        <v>129</v>
      </c>
      <c r="C65" s="10" t="s">
        <v>223</v>
      </c>
      <c r="D65" s="10" t="s">
        <v>77</v>
      </c>
      <c r="E65" s="14" t="n">
        <v>0</v>
      </c>
      <c r="F65" s="14" t="n">
        <v>3000</v>
      </c>
      <c r="G65" s="7" t="n">
        <f aca="false">SUMIF($C$5:C65,C65,$E$5:E65)-SUMIF($C$5:C65,C65,$F$5:F65)</f>
        <v>6123</v>
      </c>
    </row>
    <row r="66" customFormat="false" ht="24.75" hidden="false" customHeight="true" outlineLevel="0" collapsed="false">
      <c r="A66" s="16" t="n">
        <v>46342</v>
      </c>
      <c r="B66" s="10" t="s">
        <v>130</v>
      </c>
      <c r="C66" s="10" t="s">
        <v>223</v>
      </c>
      <c r="D66" s="10" t="s">
        <v>71</v>
      </c>
      <c r="E66" s="14" t="n">
        <v>3516</v>
      </c>
      <c r="F66" s="14" t="n">
        <v>0</v>
      </c>
      <c r="G66" s="7" t="n">
        <f aca="false">SUMIF($C$5:C66,C66,$E$5:E66)-SUMIF($C$5:C66,C66,$F$5:F66)</f>
        <v>9639</v>
      </c>
    </row>
    <row r="67" customFormat="false" ht="24.75" hidden="false" customHeight="true" outlineLevel="0" collapsed="false">
      <c r="A67" s="16" t="n">
        <v>46342</v>
      </c>
      <c r="B67" s="10" t="s">
        <v>131</v>
      </c>
      <c r="C67" s="10" t="s">
        <v>223</v>
      </c>
      <c r="D67" s="10" t="s">
        <v>73</v>
      </c>
      <c r="E67" s="14" t="n">
        <v>0</v>
      </c>
      <c r="F67" s="14" t="n">
        <v>45</v>
      </c>
      <c r="G67" s="7" t="n">
        <f aca="false">SUMIF($C$5:C67,C67,$E$5:E67)-SUMIF($C$5:C67,C67,$F$5:F67)</f>
        <v>9594</v>
      </c>
    </row>
    <row r="68" customFormat="false" ht="24.75" hidden="false" customHeight="true" outlineLevel="0" collapsed="false">
      <c r="A68" s="16" t="n">
        <v>46342</v>
      </c>
      <c r="B68" s="10" t="s">
        <v>133</v>
      </c>
      <c r="C68" s="10" t="s">
        <v>215</v>
      </c>
      <c r="D68" s="10" t="s">
        <v>77</v>
      </c>
      <c r="E68" s="14" t="n">
        <v>3000</v>
      </c>
      <c r="F68" s="14" t="n">
        <v>0</v>
      </c>
      <c r="G68" s="7" t="n">
        <f aca="false">SUMIF($C$5:C68,C68,$E$5:E68)-SUMIF($C$5:C68,C68,$F$5:F68)</f>
        <v>47000</v>
      </c>
    </row>
    <row r="69" customFormat="false" ht="24.75" hidden="false" customHeight="true" outlineLevel="0" collapsed="false">
      <c r="A69" s="16" t="n">
        <v>46342</v>
      </c>
      <c r="B69" s="10" t="s">
        <v>133</v>
      </c>
      <c r="C69" s="10" t="s">
        <v>223</v>
      </c>
      <c r="D69" s="10" t="s">
        <v>77</v>
      </c>
      <c r="E69" s="14" t="n">
        <v>0</v>
      </c>
      <c r="F69" s="14" t="n">
        <v>3000</v>
      </c>
      <c r="G69" s="7" t="n">
        <f aca="false">SUMIF($C$5:C69,C69,$E$5:E69)-SUMIF($C$5:C69,C69,$F$5:F69)</f>
        <v>6594</v>
      </c>
    </row>
    <row r="70" customFormat="false" ht="24.75" hidden="false" customHeight="true" outlineLevel="0" collapsed="false">
      <c r="A70" s="16" t="n">
        <v>46343</v>
      </c>
      <c r="B70" s="10" t="s">
        <v>134</v>
      </c>
      <c r="C70" s="10" t="s">
        <v>223</v>
      </c>
      <c r="D70" s="10" t="s">
        <v>71</v>
      </c>
      <c r="E70" s="14" t="n">
        <v>3516</v>
      </c>
      <c r="F70" s="14" t="n">
        <v>0</v>
      </c>
      <c r="G70" s="7" t="n">
        <f aca="false">SUMIF($C$5:C70,C70,$E$5:E70)-SUMIF($C$5:C70,C70,$F$5:F70)</f>
        <v>10110</v>
      </c>
    </row>
    <row r="71" customFormat="false" ht="24.75" hidden="false" customHeight="true" outlineLevel="0" collapsed="false">
      <c r="A71" s="16" t="n">
        <v>46343</v>
      </c>
      <c r="B71" s="10" t="s">
        <v>135</v>
      </c>
      <c r="C71" s="10" t="s">
        <v>223</v>
      </c>
      <c r="D71" s="10" t="s">
        <v>73</v>
      </c>
      <c r="E71" s="14" t="n">
        <v>0</v>
      </c>
      <c r="F71" s="14" t="n">
        <v>45</v>
      </c>
      <c r="G71" s="7" t="n">
        <f aca="false">SUMIF($C$5:C71,C71,$E$5:E71)-SUMIF($C$5:C71,C71,$F$5:F71)</f>
        <v>10065</v>
      </c>
    </row>
    <row r="72" customFormat="false" ht="24.75" hidden="false" customHeight="true" outlineLevel="0" collapsed="false">
      <c r="A72" s="16" t="n">
        <v>46343</v>
      </c>
      <c r="B72" s="10" t="s">
        <v>137</v>
      </c>
      <c r="C72" s="10" t="s">
        <v>215</v>
      </c>
      <c r="D72" s="10" t="s">
        <v>77</v>
      </c>
      <c r="E72" s="14" t="n">
        <v>3000</v>
      </c>
      <c r="F72" s="14" t="n">
        <v>0</v>
      </c>
      <c r="G72" s="7" t="n">
        <f aca="false">SUMIF($C$5:C72,C72,$E$5:E72)-SUMIF($C$5:C72,C72,$F$5:F72)</f>
        <v>50000</v>
      </c>
    </row>
    <row r="73" customFormat="false" ht="24.75" hidden="false" customHeight="true" outlineLevel="0" collapsed="false">
      <c r="A73" s="16" t="n">
        <v>46343</v>
      </c>
      <c r="B73" s="10" t="s">
        <v>137</v>
      </c>
      <c r="C73" s="10" t="s">
        <v>223</v>
      </c>
      <c r="D73" s="10" t="s">
        <v>77</v>
      </c>
      <c r="E73" s="14" t="n">
        <v>0</v>
      </c>
      <c r="F73" s="14" t="n">
        <v>3000</v>
      </c>
      <c r="G73" s="7" t="n">
        <f aca="false">SUMIF($C$5:C73,C73,$E$5:E73)-SUMIF($C$5:C73,C73,$F$5:F73)</f>
        <v>7065</v>
      </c>
    </row>
    <row r="74" customFormat="false" ht="24.75" hidden="false" customHeight="true" outlineLevel="0" collapsed="false">
      <c r="A74" s="16" t="n">
        <v>46344</v>
      </c>
      <c r="B74" s="10" t="s">
        <v>138</v>
      </c>
      <c r="C74" s="10" t="s">
        <v>223</v>
      </c>
      <c r="D74" s="10" t="s">
        <v>71</v>
      </c>
      <c r="E74" s="14" t="n">
        <v>3516</v>
      </c>
      <c r="F74" s="14" t="n">
        <v>0</v>
      </c>
      <c r="G74" s="7" t="n">
        <f aca="false">SUMIF($C$5:C74,C74,$E$5:E74)-SUMIF($C$5:C74,C74,$F$5:F74)</f>
        <v>10581</v>
      </c>
    </row>
    <row r="75" customFormat="false" ht="24.75" hidden="false" customHeight="true" outlineLevel="0" collapsed="false">
      <c r="A75" s="16" t="n">
        <v>46344</v>
      </c>
      <c r="B75" s="10" t="s">
        <v>139</v>
      </c>
      <c r="C75" s="10" t="s">
        <v>223</v>
      </c>
      <c r="D75" s="10" t="s">
        <v>73</v>
      </c>
      <c r="E75" s="14" t="n">
        <v>0</v>
      </c>
      <c r="F75" s="14" t="n">
        <v>45</v>
      </c>
      <c r="G75" s="7" t="n">
        <f aca="false">SUMIF($C$5:C75,C75,$E$5:E75)-SUMIF($C$5:C75,C75,$F$5:F75)</f>
        <v>10536</v>
      </c>
    </row>
    <row r="76" customFormat="false" ht="24.75" hidden="false" customHeight="true" outlineLevel="0" collapsed="false">
      <c r="A76" s="16" t="n">
        <v>46344</v>
      </c>
      <c r="B76" s="10" t="s">
        <v>141</v>
      </c>
      <c r="C76" s="10" t="s">
        <v>215</v>
      </c>
      <c r="D76" s="10" t="s">
        <v>77</v>
      </c>
      <c r="E76" s="14" t="n">
        <v>3000</v>
      </c>
      <c r="F76" s="14" t="n">
        <v>0</v>
      </c>
      <c r="G76" s="7" t="n">
        <f aca="false">SUMIF($C$5:C76,C76,$E$5:E76)-SUMIF($C$5:C76,C76,$F$5:F76)</f>
        <v>53000</v>
      </c>
    </row>
    <row r="77" customFormat="false" ht="24.75" hidden="false" customHeight="true" outlineLevel="0" collapsed="false">
      <c r="A77" s="16" t="n">
        <v>46344</v>
      </c>
      <c r="B77" s="10" t="s">
        <v>141</v>
      </c>
      <c r="C77" s="10" t="s">
        <v>223</v>
      </c>
      <c r="D77" s="10" t="s">
        <v>77</v>
      </c>
      <c r="E77" s="14" t="n">
        <v>0</v>
      </c>
      <c r="F77" s="14" t="n">
        <v>3000</v>
      </c>
      <c r="G77" s="7" t="n">
        <f aca="false">SUMIF($C$5:C77,C77,$E$5:E77)-SUMIF($C$5:C77,C77,$F$5:F77)</f>
        <v>7536</v>
      </c>
    </row>
    <row r="78" customFormat="false" ht="24.75" hidden="false" customHeight="true" outlineLevel="0" collapsed="false">
      <c r="A78" s="16" t="n">
        <v>46345</v>
      </c>
      <c r="B78" s="10" t="s">
        <v>142</v>
      </c>
      <c r="C78" s="10" t="s">
        <v>223</v>
      </c>
      <c r="D78" s="10" t="s">
        <v>71</v>
      </c>
      <c r="E78" s="14" t="n">
        <v>3516</v>
      </c>
      <c r="F78" s="14" t="n">
        <v>0</v>
      </c>
      <c r="G78" s="7" t="n">
        <f aca="false">SUMIF($C$5:C78,C78,$E$5:E78)-SUMIF($C$5:C78,C78,$F$5:F78)</f>
        <v>11052</v>
      </c>
    </row>
    <row r="79" customFormat="false" ht="24.75" hidden="false" customHeight="true" outlineLevel="0" collapsed="false">
      <c r="A79" s="16" t="n">
        <v>46345</v>
      </c>
      <c r="B79" s="10" t="s">
        <v>143</v>
      </c>
      <c r="C79" s="10" t="s">
        <v>223</v>
      </c>
      <c r="D79" s="10" t="s">
        <v>73</v>
      </c>
      <c r="E79" s="14" t="n">
        <v>0</v>
      </c>
      <c r="F79" s="14" t="n">
        <v>45</v>
      </c>
      <c r="G79" s="7" t="n">
        <f aca="false">SUMIF($C$5:C79,C79,$E$5:E79)-SUMIF($C$5:C79,C79,$F$5:F79)</f>
        <v>11007</v>
      </c>
    </row>
    <row r="80" customFormat="false" ht="24.75" hidden="false" customHeight="true" outlineLevel="0" collapsed="false">
      <c r="A80" s="16" t="n">
        <v>46345</v>
      </c>
      <c r="B80" s="10" t="s">
        <v>145</v>
      </c>
      <c r="C80" s="10" t="s">
        <v>215</v>
      </c>
      <c r="D80" s="10" t="s">
        <v>77</v>
      </c>
      <c r="E80" s="14" t="n">
        <v>3000</v>
      </c>
      <c r="F80" s="14" t="n">
        <v>0</v>
      </c>
      <c r="G80" s="7" t="n">
        <f aca="false">SUMIF($C$5:C80,C80,$E$5:E80)-SUMIF($C$5:C80,C80,$F$5:F80)</f>
        <v>56000</v>
      </c>
    </row>
    <row r="81" customFormat="false" ht="24.75" hidden="false" customHeight="true" outlineLevel="0" collapsed="false">
      <c r="A81" s="16" t="n">
        <v>46345</v>
      </c>
      <c r="B81" s="10" t="s">
        <v>145</v>
      </c>
      <c r="C81" s="10" t="s">
        <v>223</v>
      </c>
      <c r="D81" s="10" t="s">
        <v>77</v>
      </c>
      <c r="E81" s="14" t="n">
        <v>0</v>
      </c>
      <c r="F81" s="14" t="n">
        <v>3000</v>
      </c>
      <c r="G81" s="7" t="n">
        <f aca="false">SUMIF($C$5:C81,C81,$E$5:E81)-SUMIF($C$5:C81,C81,$F$5:F81)</f>
        <v>8007</v>
      </c>
    </row>
    <row r="82" customFormat="false" ht="24.75" hidden="false" customHeight="true" outlineLevel="0" collapsed="false">
      <c r="A82" s="16" t="n">
        <v>46346</v>
      </c>
      <c r="B82" s="10" t="s">
        <v>146</v>
      </c>
      <c r="C82" s="10" t="s">
        <v>223</v>
      </c>
      <c r="D82" s="10" t="s">
        <v>71</v>
      </c>
      <c r="E82" s="14" t="n">
        <v>3516</v>
      </c>
      <c r="F82" s="14" t="n">
        <v>0</v>
      </c>
      <c r="G82" s="7" t="n">
        <f aca="false">SUMIF($C$5:C82,C82,$E$5:E82)-SUMIF($C$5:C82,C82,$F$5:F82)</f>
        <v>11523</v>
      </c>
    </row>
    <row r="83" customFormat="false" ht="24.75" hidden="false" customHeight="true" outlineLevel="0" collapsed="false">
      <c r="A83" s="16" t="n">
        <v>46346</v>
      </c>
      <c r="B83" s="10" t="s">
        <v>147</v>
      </c>
      <c r="C83" s="10" t="s">
        <v>223</v>
      </c>
      <c r="D83" s="10" t="s">
        <v>73</v>
      </c>
      <c r="E83" s="14" t="n">
        <v>0</v>
      </c>
      <c r="F83" s="14" t="n">
        <v>45</v>
      </c>
      <c r="G83" s="7" t="n">
        <f aca="false">SUMIF($C$5:C83,C83,$E$5:E83)-SUMIF($C$5:C83,C83,$F$5:F83)</f>
        <v>11478</v>
      </c>
    </row>
    <row r="84" customFormat="false" ht="24.75" hidden="false" customHeight="true" outlineLevel="0" collapsed="false">
      <c r="A84" s="16" t="n">
        <v>46346</v>
      </c>
      <c r="B84" s="10" t="s">
        <v>149</v>
      </c>
      <c r="C84" s="10" t="s">
        <v>215</v>
      </c>
      <c r="D84" s="10" t="s">
        <v>77</v>
      </c>
      <c r="E84" s="14" t="n">
        <v>3000</v>
      </c>
      <c r="F84" s="14" t="n">
        <v>0</v>
      </c>
      <c r="G84" s="7" t="n">
        <f aca="false">SUMIF($C$5:C84,C84,$E$5:E84)-SUMIF($C$5:C84,C84,$F$5:F84)</f>
        <v>59000</v>
      </c>
    </row>
    <row r="85" customFormat="false" ht="24.75" hidden="false" customHeight="true" outlineLevel="0" collapsed="false">
      <c r="A85" s="16" t="n">
        <v>46346</v>
      </c>
      <c r="B85" s="10" t="s">
        <v>149</v>
      </c>
      <c r="C85" s="10" t="s">
        <v>223</v>
      </c>
      <c r="D85" s="10" t="s">
        <v>77</v>
      </c>
      <c r="E85" s="14" t="n">
        <v>0</v>
      </c>
      <c r="F85" s="14" t="n">
        <v>3000</v>
      </c>
      <c r="G85" s="7" t="n">
        <f aca="false">SUMIF($C$5:C85,C85,$E$5:E85)-SUMIF($C$5:C85,C85,$F$5:F85)</f>
        <v>8478</v>
      </c>
    </row>
    <row r="86" customFormat="false" ht="24.75" hidden="false" customHeight="true" outlineLevel="0" collapsed="false">
      <c r="A86" s="16" t="n">
        <v>46346</v>
      </c>
      <c r="B86" s="10" t="s">
        <v>150</v>
      </c>
      <c r="C86" s="10" t="s">
        <v>215</v>
      </c>
      <c r="D86" s="10" t="s">
        <v>151</v>
      </c>
      <c r="E86" s="14" t="n">
        <v>20000</v>
      </c>
      <c r="F86" s="14" t="n">
        <v>0</v>
      </c>
      <c r="G86" s="7" t="n">
        <f aca="false">SUMIF($C$5:C86,C86,$E$5:E86)-SUMIF($C$5:C86,C86,$F$5:F86)</f>
        <v>79000</v>
      </c>
    </row>
    <row r="87" customFormat="false" ht="24.75" hidden="false" customHeight="true" outlineLevel="0" collapsed="false">
      <c r="A87" s="16" t="n">
        <v>46347</v>
      </c>
      <c r="B87" s="10" t="s">
        <v>152</v>
      </c>
      <c r="C87" s="10" t="s">
        <v>223</v>
      </c>
      <c r="D87" s="10" t="s">
        <v>71</v>
      </c>
      <c r="E87" s="14" t="n">
        <v>3516</v>
      </c>
      <c r="F87" s="14" t="n">
        <v>0</v>
      </c>
      <c r="G87" s="7" t="n">
        <f aca="false">SUMIF($C$5:C87,C87,$E$5:E87)-SUMIF($C$5:C87,C87,$F$5:F87)</f>
        <v>11994</v>
      </c>
    </row>
    <row r="88" customFormat="false" ht="24.75" hidden="false" customHeight="true" outlineLevel="0" collapsed="false">
      <c r="A88" s="16" t="n">
        <v>46347</v>
      </c>
      <c r="B88" s="10" t="s">
        <v>153</v>
      </c>
      <c r="C88" s="10" t="s">
        <v>223</v>
      </c>
      <c r="D88" s="10" t="s">
        <v>73</v>
      </c>
      <c r="E88" s="14" t="n">
        <v>0</v>
      </c>
      <c r="F88" s="14" t="n">
        <v>45</v>
      </c>
      <c r="G88" s="7" t="n">
        <f aca="false">SUMIF($C$5:C88,C88,$E$5:E88)-SUMIF($C$5:C88,C88,$F$5:F88)</f>
        <v>11949</v>
      </c>
    </row>
    <row r="89" customFormat="false" ht="24.75" hidden="false" customHeight="true" outlineLevel="0" collapsed="false">
      <c r="A89" s="16" t="n">
        <v>46347</v>
      </c>
      <c r="B89" s="10" t="s">
        <v>155</v>
      </c>
      <c r="C89" s="10" t="s">
        <v>215</v>
      </c>
      <c r="D89" s="10" t="s">
        <v>77</v>
      </c>
      <c r="E89" s="14" t="n">
        <v>3000</v>
      </c>
      <c r="F89" s="14" t="n">
        <v>0</v>
      </c>
      <c r="G89" s="7" t="n">
        <f aca="false">SUMIF($C$5:C89,C89,$E$5:E89)-SUMIF($C$5:C89,C89,$F$5:F89)</f>
        <v>82000</v>
      </c>
    </row>
    <row r="90" customFormat="false" ht="24.75" hidden="false" customHeight="true" outlineLevel="0" collapsed="false">
      <c r="A90" s="16" t="n">
        <v>46347</v>
      </c>
      <c r="B90" s="10" t="s">
        <v>155</v>
      </c>
      <c r="C90" s="10" t="s">
        <v>223</v>
      </c>
      <c r="D90" s="10" t="s">
        <v>77</v>
      </c>
      <c r="E90" s="14" t="n">
        <v>0</v>
      </c>
      <c r="F90" s="14" t="n">
        <v>3000</v>
      </c>
      <c r="G90" s="7" t="n">
        <f aca="false">SUMIF($C$5:C90,C90,$E$5:E90)-SUMIF($C$5:C90,C90,$F$5:F90)</f>
        <v>8949</v>
      </c>
    </row>
    <row r="91" customFormat="false" ht="24.75" hidden="false" customHeight="true" outlineLevel="0" collapsed="false">
      <c r="A91" s="16" t="n">
        <v>46349</v>
      </c>
      <c r="B91" s="10" t="s">
        <v>156</v>
      </c>
      <c r="C91" s="10" t="s">
        <v>223</v>
      </c>
      <c r="D91" s="10" t="s">
        <v>71</v>
      </c>
      <c r="E91" s="14" t="n">
        <v>3516</v>
      </c>
      <c r="F91" s="14" t="n">
        <v>0</v>
      </c>
      <c r="G91" s="7" t="n">
        <f aca="false">SUMIF($C$5:C91,C91,$E$5:E91)-SUMIF($C$5:C91,C91,$F$5:F91)</f>
        <v>12465</v>
      </c>
    </row>
    <row r="92" customFormat="false" ht="24.75" hidden="false" customHeight="true" outlineLevel="0" collapsed="false">
      <c r="A92" s="16" t="n">
        <v>46349</v>
      </c>
      <c r="B92" s="10" t="s">
        <v>157</v>
      </c>
      <c r="C92" s="10" t="s">
        <v>223</v>
      </c>
      <c r="D92" s="10" t="s">
        <v>73</v>
      </c>
      <c r="E92" s="14" t="n">
        <v>0</v>
      </c>
      <c r="F92" s="14" t="n">
        <v>45</v>
      </c>
      <c r="G92" s="7" t="n">
        <f aca="false">SUMIF($C$5:C92,C92,$E$5:E92)-SUMIF($C$5:C92,C92,$F$5:F92)</f>
        <v>12420</v>
      </c>
    </row>
    <row r="93" customFormat="false" ht="24.75" hidden="false" customHeight="true" outlineLevel="0" collapsed="false">
      <c r="A93" s="16" t="n">
        <v>46349</v>
      </c>
      <c r="B93" s="10" t="s">
        <v>159</v>
      </c>
      <c r="C93" s="10" t="s">
        <v>215</v>
      </c>
      <c r="D93" s="10" t="s">
        <v>77</v>
      </c>
      <c r="E93" s="14" t="n">
        <v>3000</v>
      </c>
      <c r="F93" s="14" t="n">
        <v>0</v>
      </c>
      <c r="G93" s="7" t="n">
        <f aca="false">SUMIF($C$5:C93,C93,$E$5:E93)-SUMIF($C$5:C93,C93,$F$5:F93)</f>
        <v>85000</v>
      </c>
    </row>
    <row r="94" customFormat="false" ht="24.75" hidden="false" customHeight="true" outlineLevel="0" collapsed="false">
      <c r="A94" s="16" t="n">
        <v>46349</v>
      </c>
      <c r="B94" s="10" t="s">
        <v>159</v>
      </c>
      <c r="C94" s="10" t="s">
        <v>223</v>
      </c>
      <c r="D94" s="10" t="s">
        <v>77</v>
      </c>
      <c r="E94" s="14" t="n">
        <v>0</v>
      </c>
      <c r="F94" s="14" t="n">
        <v>3000</v>
      </c>
      <c r="G94" s="7" t="n">
        <f aca="false">SUMIF($C$5:C94,C94,$E$5:E94)-SUMIF($C$5:C94,C94,$F$5:F94)</f>
        <v>9420</v>
      </c>
    </row>
    <row r="95" customFormat="false" ht="24.75" hidden="false" customHeight="true" outlineLevel="0" collapsed="false">
      <c r="A95" s="16" t="n">
        <v>46350</v>
      </c>
      <c r="B95" s="10" t="s">
        <v>160</v>
      </c>
      <c r="C95" s="10" t="s">
        <v>223</v>
      </c>
      <c r="D95" s="10" t="s">
        <v>71</v>
      </c>
      <c r="E95" s="14" t="n">
        <v>3516</v>
      </c>
      <c r="F95" s="14" t="n">
        <v>0</v>
      </c>
      <c r="G95" s="7" t="n">
        <f aca="false">SUMIF($C$5:C95,C95,$E$5:E95)-SUMIF($C$5:C95,C95,$F$5:F95)</f>
        <v>12936</v>
      </c>
    </row>
    <row r="96" customFormat="false" ht="24.75" hidden="false" customHeight="true" outlineLevel="0" collapsed="false">
      <c r="A96" s="16" t="n">
        <v>46350</v>
      </c>
      <c r="B96" s="10" t="s">
        <v>161</v>
      </c>
      <c r="C96" s="10" t="s">
        <v>223</v>
      </c>
      <c r="D96" s="10" t="s">
        <v>73</v>
      </c>
      <c r="E96" s="14" t="n">
        <v>0</v>
      </c>
      <c r="F96" s="14" t="n">
        <v>45</v>
      </c>
      <c r="G96" s="7" t="n">
        <f aca="false">SUMIF($C$5:C96,C96,$E$5:E96)-SUMIF($C$5:C96,C96,$F$5:F96)</f>
        <v>12891</v>
      </c>
    </row>
    <row r="97" customFormat="false" ht="24.75" hidden="false" customHeight="true" outlineLevel="0" collapsed="false">
      <c r="A97" s="16" t="n">
        <v>46350</v>
      </c>
      <c r="B97" s="10" t="s">
        <v>163</v>
      </c>
      <c r="C97" s="10" t="s">
        <v>215</v>
      </c>
      <c r="D97" s="10" t="s">
        <v>77</v>
      </c>
      <c r="E97" s="14" t="n">
        <v>3000</v>
      </c>
      <c r="F97" s="14" t="n">
        <v>0</v>
      </c>
      <c r="G97" s="7" t="n">
        <f aca="false">SUMIF($C$5:C97,C97,$E$5:E97)-SUMIF($C$5:C97,C97,$F$5:F97)</f>
        <v>88000</v>
      </c>
    </row>
    <row r="98" customFormat="false" ht="24.75" hidden="false" customHeight="true" outlineLevel="0" collapsed="false">
      <c r="A98" s="16" t="n">
        <v>46350</v>
      </c>
      <c r="B98" s="10" t="s">
        <v>163</v>
      </c>
      <c r="C98" s="10" t="s">
        <v>223</v>
      </c>
      <c r="D98" s="10" t="s">
        <v>77</v>
      </c>
      <c r="E98" s="14" t="n">
        <v>0</v>
      </c>
      <c r="F98" s="14" t="n">
        <v>3000</v>
      </c>
      <c r="G98" s="7" t="n">
        <f aca="false">SUMIF($C$5:C98,C98,$E$5:E98)-SUMIF($C$5:C98,C98,$F$5:F98)</f>
        <v>9891</v>
      </c>
    </row>
    <row r="99" customFormat="false" ht="24.75" hidden="false" customHeight="true" outlineLevel="0" collapsed="false">
      <c r="A99" s="16" t="n">
        <v>46351</v>
      </c>
      <c r="B99" s="10" t="s">
        <v>164</v>
      </c>
      <c r="C99" s="10" t="s">
        <v>223</v>
      </c>
      <c r="D99" s="10" t="s">
        <v>71</v>
      </c>
      <c r="E99" s="14" t="n">
        <v>3516</v>
      </c>
      <c r="F99" s="14" t="n">
        <v>0</v>
      </c>
      <c r="G99" s="7" t="n">
        <f aca="false">SUMIF($C$5:C99,C99,$E$5:E99)-SUMIF($C$5:C99,C99,$F$5:F99)</f>
        <v>13407</v>
      </c>
    </row>
    <row r="100" customFormat="false" ht="24.75" hidden="false" customHeight="true" outlineLevel="0" collapsed="false">
      <c r="A100" s="16" t="n">
        <v>46351</v>
      </c>
      <c r="B100" s="10" t="s">
        <v>165</v>
      </c>
      <c r="C100" s="10" t="s">
        <v>223</v>
      </c>
      <c r="D100" s="10" t="s">
        <v>73</v>
      </c>
      <c r="E100" s="14" t="n">
        <v>0</v>
      </c>
      <c r="F100" s="14" t="n">
        <v>45</v>
      </c>
      <c r="G100" s="7" t="n">
        <f aca="false">SUMIF($C$5:C100,C100,$E$5:E100)-SUMIF($C$5:C100,C100,$F$5:F100)</f>
        <v>13362</v>
      </c>
    </row>
    <row r="101" customFormat="false" ht="24.75" hidden="false" customHeight="true" outlineLevel="0" collapsed="false">
      <c r="A101" s="16" t="n">
        <v>46351</v>
      </c>
      <c r="B101" s="10" t="s">
        <v>167</v>
      </c>
      <c r="C101" s="10" t="s">
        <v>215</v>
      </c>
      <c r="D101" s="10" t="s">
        <v>77</v>
      </c>
      <c r="E101" s="14" t="n">
        <v>3000</v>
      </c>
      <c r="F101" s="14" t="n">
        <v>0</v>
      </c>
      <c r="G101" s="7" t="n">
        <f aca="false">SUMIF($C$5:C101,C101,$E$5:E101)-SUMIF($C$5:C101,C101,$F$5:F101)</f>
        <v>91000</v>
      </c>
    </row>
    <row r="102" customFormat="false" ht="24.75" hidden="false" customHeight="true" outlineLevel="0" collapsed="false">
      <c r="A102" s="16" t="n">
        <v>46351</v>
      </c>
      <c r="B102" s="10" t="s">
        <v>167</v>
      </c>
      <c r="C102" s="10" t="s">
        <v>223</v>
      </c>
      <c r="D102" s="10" t="s">
        <v>77</v>
      </c>
      <c r="E102" s="14" t="n">
        <v>0</v>
      </c>
      <c r="F102" s="14" t="n">
        <v>3000</v>
      </c>
      <c r="G102" s="7" t="n">
        <f aca="false">SUMIF($C$5:C102,C102,$E$5:E102)-SUMIF($C$5:C102,C102,$F$5:F102)</f>
        <v>10362</v>
      </c>
    </row>
    <row r="103" customFormat="false" ht="24.75" hidden="false" customHeight="true" outlineLevel="0" collapsed="false">
      <c r="A103" s="16" t="n">
        <v>46351</v>
      </c>
      <c r="B103" s="10" t="s">
        <v>168</v>
      </c>
      <c r="C103" s="10" t="s">
        <v>215</v>
      </c>
      <c r="D103" s="10" t="s">
        <v>169</v>
      </c>
      <c r="E103" s="14" t="n">
        <v>0</v>
      </c>
      <c r="F103" s="14" t="n">
        <v>45000</v>
      </c>
      <c r="G103" s="7" t="n">
        <f aca="false">SUMIF($C$5:C103,C103,$E$5:E103)-SUMIF($C$5:C103,C103,$F$5:F103)</f>
        <v>46000</v>
      </c>
    </row>
    <row r="104" customFormat="false" ht="24.75" hidden="false" customHeight="true" outlineLevel="0" collapsed="false">
      <c r="A104" s="16" t="n">
        <v>46352</v>
      </c>
      <c r="B104" s="10" t="s">
        <v>170</v>
      </c>
      <c r="C104" s="10" t="s">
        <v>223</v>
      </c>
      <c r="D104" s="10" t="s">
        <v>71</v>
      </c>
      <c r="E104" s="14" t="n">
        <v>3516</v>
      </c>
      <c r="F104" s="14" t="n">
        <v>0</v>
      </c>
      <c r="G104" s="7" t="n">
        <f aca="false">SUMIF($C$5:C104,C104,$E$5:E104)-SUMIF($C$5:C104,C104,$F$5:F104)</f>
        <v>13878</v>
      </c>
    </row>
    <row r="105" customFormat="false" ht="24.75" hidden="false" customHeight="true" outlineLevel="0" collapsed="false">
      <c r="A105" s="16" t="n">
        <v>46352</v>
      </c>
      <c r="B105" s="10" t="s">
        <v>171</v>
      </c>
      <c r="C105" s="10" t="s">
        <v>223</v>
      </c>
      <c r="D105" s="10" t="s">
        <v>73</v>
      </c>
      <c r="E105" s="14" t="n">
        <v>0</v>
      </c>
      <c r="F105" s="14" t="n">
        <v>45</v>
      </c>
      <c r="G105" s="7" t="n">
        <f aca="false">SUMIF($C$5:C105,C105,$E$5:E105)-SUMIF($C$5:C105,C105,$F$5:F105)</f>
        <v>13833</v>
      </c>
    </row>
    <row r="106" customFormat="false" ht="24.75" hidden="false" customHeight="true" outlineLevel="0" collapsed="false">
      <c r="A106" s="16" t="n">
        <v>46352</v>
      </c>
      <c r="B106" s="10" t="s">
        <v>173</v>
      </c>
      <c r="C106" s="10" t="s">
        <v>215</v>
      </c>
      <c r="D106" s="10" t="s">
        <v>77</v>
      </c>
      <c r="E106" s="14" t="n">
        <v>3000</v>
      </c>
      <c r="F106" s="14" t="n">
        <v>0</v>
      </c>
      <c r="G106" s="7" t="n">
        <f aca="false">SUMIF($C$5:C106,C106,$E$5:E106)-SUMIF($C$5:C106,C106,$F$5:F106)</f>
        <v>49000</v>
      </c>
    </row>
    <row r="107" customFormat="false" ht="24.75" hidden="false" customHeight="true" outlineLevel="0" collapsed="false">
      <c r="A107" s="16" t="n">
        <v>46352</v>
      </c>
      <c r="B107" s="10" t="s">
        <v>173</v>
      </c>
      <c r="C107" s="10" t="s">
        <v>223</v>
      </c>
      <c r="D107" s="10" t="s">
        <v>77</v>
      </c>
      <c r="E107" s="14" t="n">
        <v>0</v>
      </c>
      <c r="F107" s="14" t="n">
        <v>3000</v>
      </c>
      <c r="G107" s="7" t="n">
        <f aca="false">SUMIF($C$5:C107,C107,$E$5:E107)-SUMIF($C$5:C107,C107,$F$5:F107)</f>
        <v>10833</v>
      </c>
    </row>
    <row r="108" customFormat="false" ht="24.75" hidden="false" customHeight="true" outlineLevel="0" collapsed="false">
      <c r="A108" s="16" t="n">
        <v>46353</v>
      </c>
      <c r="B108" s="10" t="s">
        <v>174</v>
      </c>
      <c r="C108" s="10" t="s">
        <v>223</v>
      </c>
      <c r="D108" s="10" t="s">
        <v>71</v>
      </c>
      <c r="E108" s="14" t="n">
        <v>3516</v>
      </c>
      <c r="F108" s="14" t="n">
        <v>0</v>
      </c>
      <c r="G108" s="7" t="n">
        <f aca="false">SUMIF($C$5:C108,C108,$E$5:E108)-SUMIF($C$5:C108,C108,$F$5:F108)</f>
        <v>14349</v>
      </c>
    </row>
    <row r="109" customFormat="false" ht="24.75" hidden="false" customHeight="true" outlineLevel="0" collapsed="false">
      <c r="A109" s="16" t="n">
        <v>46353</v>
      </c>
      <c r="B109" s="10" t="s">
        <v>175</v>
      </c>
      <c r="C109" s="10" t="s">
        <v>223</v>
      </c>
      <c r="D109" s="10" t="s">
        <v>73</v>
      </c>
      <c r="E109" s="14" t="n">
        <v>0</v>
      </c>
      <c r="F109" s="14" t="n">
        <v>45</v>
      </c>
      <c r="G109" s="7" t="n">
        <f aca="false">SUMIF($C$5:C109,C109,$E$5:E109)-SUMIF($C$5:C109,C109,$F$5:F109)</f>
        <v>14304</v>
      </c>
    </row>
    <row r="110" customFormat="false" ht="24.75" hidden="false" customHeight="true" outlineLevel="0" collapsed="false">
      <c r="A110" s="16" t="n">
        <v>46353</v>
      </c>
      <c r="B110" s="10" t="s">
        <v>177</v>
      </c>
      <c r="C110" s="10" t="s">
        <v>215</v>
      </c>
      <c r="D110" s="10" t="s">
        <v>77</v>
      </c>
      <c r="E110" s="14" t="n">
        <v>3000</v>
      </c>
      <c r="F110" s="14" t="n">
        <v>0</v>
      </c>
      <c r="G110" s="7" t="n">
        <f aca="false">SUMIF($C$5:C110,C110,$E$5:E110)-SUMIF($C$5:C110,C110,$F$5:F110)</f>
        <v>52000</v>
      </c>
    </row>
    <row r="111" customFormat="false" ht="24.75" hidden="false" customHeight="true" outlineLevel="0" collapsed="false">
      <c r="A111" s="16" t="n">
        <v>46353</v>
      </c>
      <c r="B111" s="10" t="s">
        <v>177</v>
      </c>
      <c r="C111" s="10" t="s">
        <v>223</v>
      </c>
      <c r="D111" s="10" t="s">
        <v>77</v>
      </c>
      <c r="E111" s="14" t="n">
        <v>0</v>
      </c>
      <c r="F111" s="14" t="n">
        <v>3000</v>
      </c>
      <c r="G111" s="7" t="n">
        <f aca="false">SUMIF($C$5:C111,C111,$E$5:E111)-SUMIF($C$5:C111,C111,$F$5:F111)</f>
        <v>11304</v>
      </c>
    </row>
    <row r="112" customFormat="false" ht="24.75" hidden="false" customHeight="true" outlineLevel="0" collapsed="false">
      <c r="A112" s="16" t="n">
        <v>46354</v>
      </c>
      <c r="B112" s="10" t="s">
        <v>178</v>
      </c>
      <c r="C112" s="10" t="s">
        <v>223</v>
      </c>
      <c r="D112" s="10" t="s">
        <v>71</v>
      </c>
      <c r="E112" s="14" t="n">
        <v>3516</v>
      </c>
      <c r="F112" s="14" t="n">
        <v>0</v>
      </c>
      <c r="G112" s="7" t="n">
        <f aca="false">SUMIF($C$5:C112,C112,$E$5:E112)-SUMIF($C$5:C112,C112,$F$5:F112)</f>
        <v>14820</v>
      </c>
    </row>
    <row r="113" customFormat="false" ht="24.75" hidden="false" customHeight="true" outlineLevel="0" collapsed="false">
      <c r="A113" s="16" t="n">
        <v>46354</v>
      </c>
      <c r="B113" s="10" t="s">
        <v>179</v>
      </c>
      <c r="C113" s="10" t="s">
        <v>223</v>
      </c>
      <c r="D113" s="10" t="s">
        <v>73</v>
      </c>
      <c r="E113" s="14" t="n">
        <v>0</v>
      </c>
      <c r="F113" s="14" t="n">
        <v>45</v>
      </c>
      <c r="G113" s="7" t="n">
        <f aca="false">SUMIF($C$5:C113,C113,$E$5:E113)-SUMIF($C$5:C113,C113,$F$5:F113)</f>
        <v>14775</v>
      </c>
    </row>
    <row r="114" customFormat="false" ht="24.75" hidden="false" customHeight="true" outlineLevel="0" collapsed="false">
      <c r="A114" s="16" t="n">
        <v>46354</v>
      </c>
      <c r="B114" s="10" t="s">
        <v>181</v>
      </c>
      <c r="C114" s="10" t="s">
        <v>215</v>
      </c>
      <c r="D114" s="10" t="s">
        <v>77</v>
      </c>
      <c r="E114" s="14" t="n">
        <v>3000</v>
      </c>
      <c r="F114" s="14" t="n">
        <v>0</v>
      </c>
      <c r="G114" s="7" t="n">
        <f aca="false">SUMIF($C$5:C114,C114,$E$5:E114)-SUMIF($C$5:C114,C114,$F$5:F114)</f>
        <v>55000</v>
      </c>
    </row>
    <row r="115" customFormat="false" ht="24.75" hidden="false" customHeight="true" outlineLevel="0" collapsed="false">
      <c r="A115" s="16" t="n">
        <v>46354</v>
      </c>
      <c r="B115" s="10" t="s">
        <v>181</v>
      </c>
      <c r="C115" s="10" t="s">
        <v>223</v>
      </c>
      <c r="D115" s="10" t="s">
        <v>77</v>
      </c>
      <c r="E115" s="14" t="n">
        <v>0</v>
      </c>
      <c r="F115" s="14" t="n">
        <v>3000</v>
      </c>
      <c r="G115" s="7" t="n">
        <f aca="false">SUMIF($C$5:C115,C115,$E$5:E115)-SUMIF($C$5:C115,C115,$F$5:F115)</f>
        <v>11775</v>
      </c>
    </row>
    <row r="116" customFormat="false" ht="24.75" hidden="false" customHeight="true" outlineLevel="0" collapsed="false">
      <c r="A116" s="16" t="n">
        <v>46356</v>
      </c>
      <c r="B116" s="10" t="s">
        <v>182</v>
      </c>
      <c r="C116" s="10" t="s">
        <v>223</v>
      </c>
      <c r="D116" s="10" t="s">
        <v>71</v>
      </c>
      <c r="E116" s="14" t="n">
        <v>3516</v>
      </c>
      <c r="F116" s="14" t="n">
        <v>0</v>
      </c>
      <c r="G116" s="7" t="n">
        <f aca="false">SUMIF($C$5:C116,C116,$E$5:E116)-SUMIF($C$5:C116,C116,$F$5:F116)</f>
        <v>15291</v>
      </c>
    </row>
    <row r="117" customFormat="false" ht="24.75" hidden="false" customHeight="true" outlineLevel="0" collapsed="false">
      <c r="A117" s="16" t="n">
        <v>46356</v>
      </c>
      <c r="B117" s="10" t="s">
        <v>183</v>
      </c>
      <c r="C117" s="10" t="s">
        <v>223</v>
      </c>
      <c r="D117" s="10" t="s">
        <v>73</v>
      </c>
      <c r="E117" s="14" t="n">
        <v>0</v>
      </c>
      <c r="F117" s="14" t="n">
        <v>45</v>
      </c>
      <c r="G117" s="7" t="n">
        <f aca="false">SUMIF($C$5:C117,C117,$E$5:E117)-SUMIF($C$5:C117,C117,$F$5:F117)</f>
        <v>15246</v>
      </c>
    </row>
    <row r="118" customFormat="false" ht="24.75" hidden="false" customHeight="true" outlineLevel="0" collapsed="false">
      <c r="A118" s="16" t="n">
        <v>46356</v>
      </c>
      <c r="B118" s="10" t="s">
        <v>185</v>
      </c>
      <c r="C118" s="10" t="s">
        <v>215</v>
      </c>
      <c r="D118" s="10" t="s">
        <v>77</v>
      </c>
      <c r="E118" s="14" t="n">
        <v>3000</v>
      </c>
      <c r="F118" s="14" t="n">
        <v>0</v>
      </c>
      <c r="G118" s="7" t="n">
        <f aca="false">SUMIF($C$5:C118,C118,$E$5:E118)-SUMIF($C$5:C118,C118,$F$5:F118)</f>
        <v>58000</v>
      </c>
    </row>
    <row r="119" customFormat="false" ht="24.75" hidden="false" customHeight="true" outlineLevel="0" collapsed="false">
      <c r="A119" s="16" t="n">
        <v>46356</v>
      </c>
      <c r="B119" s="10" t="s">
        <v>185</v>
      </c>
      <c r="C119" s="10" t="s">
        <v>223</v>
      </c>
      <c r="D119" s="10" t="s">
        <v>77</v>
      </c>
      <c r="E119" s="14" t="n">
        <v>0</v>
      </c>
      <c r="F119" s="14" t="n">
        <v>3000</v>
      </c>
      <c r="G119" s="7" t="n">
        <f aca="false">SUMIF($C$5:C119,C119,$E$5:E119)-SUMIF($C$5:C119,C119,$F$5:F119)</f>
        <v>12246</v>
      </c>
    </row>
    <row r="120" customFormat="false" ht="24.75" hidden="false" customHeight="true" outlineLevel="0" collapsed="false">
      <c r="A120" s="16" t="n">
        <v>46356</v>
      </c>
      <c r="B120" s="10" t="s">
        <v>186</v>
      </c>
      <c r="C120" s="10" t="s">
        <v>215</v>
      </c>
      <c r="D120" s="10" t="s">
        <v>187</v>
      </c>
      <c r="E120" s="14" t="n">
        <v>0</v>
      </c>
      <c r="F120" s="14" t="n">
        <v>18000</v>
      </c>
      <c r="G120" s="7" t="n">
        <f aca="false">SUMIF($C$5:C120,C120,$E$5:E120)-SUMIF($C$5:C120,C120,$F$5:F120)</f>
        <v>40000</v>
      </c>
    </row>
    <row r="121" customFormat="false" ht="24.75" hidden="false" customHeight="true" outlineLevel="0" collapsed="false">
      <c r="A121" s="16" t="n">
        <v>46356</v>
      </c>
      <c r="B121" s="10" t="s">
        <v>188</v>
      </c>
      <c r="C121" s="10" t="s">
        <v>215</v>
      </c>
      <c r="D121" s="10" t="s">
        <v>189</v>
      </c>
      <c r="E121" s="14" t="n">
        <v>0</v>
      </c>
      <c r="F121" s="14" t="n">
        <v>2000</v>
      </c>
      <c r="G121" s="7" t="n">
        <f aca="false">SUMIF($C$5:C121,C121,$E$5:E121)-SUMIF($C$5:C121,C121,$F$5:F121)</f>
        <v>38000</v>
      </c>
    </row>
    <row r="122" customFormat="false" ht="24.75" hidden="false" customHeight="true" outlineLevel="0" collapsed="false">
      <c r="A122" s="16" t="n">
        <v>46356</v>
      </c>
      <c r="B122" s="10" t="s">
        <v>190</v>
      </c>
      <c r="C122" s="10" t="s">
        <v>215</v>
      </c>
      <c r="D122" s="10" t="s">
        <v>191</v>
      </c>
      <c r="E122" s="14" t="n">
        <v>0</v>
      </c>
      <c r="F122" s="14" t="n">
        <v>1000</v>
      </c>
      <c r="G122" s="7" t="n">
        <f aca="false">SUMIF($C$5:C122,C122,$E$5:E122)-SUMIF($C$5:C122,C122,$F$5:F122)</f>
        <v>37000</v>
      </c>
    </row>
    <row r="123" customFormat="false" ht="24.75" hidden="false" customHeight="true" outlineLevel="0" collapsed="false">
      <c r="A123" s="16" t="n">
        <v>46356</v>
      </c>
      <c r="B123" s="10" t="s">
        <v>192</v>
      </c>
      <c r="C123" s="10" t="s">
        <v>215</v>
      </c>
      <c r="D123" s="10" t="s">
        <v>193</v>
      </c>
      <c r="E123" s="14" t="n">
        <v>0</v>
      </c>
      <c r="F123" s="14" t="n">
        <v>1000</v>
      </c>
      <c r="G123" s="7" t="n">
        <f aca="false">SUMIF($C$5:C123,C123,$E$5:E123)-SUMIF($C$5:C123,C123,$F$5:F123)</f>
        <v>36000</v>
      </c>
    </row>
    <row r="124" customFormat="false" ht="24.75" hidden="false" customHeight="true" outlineLevel="0" collapsed="false">
      <c r="A124" s="16" t="n">
        <v>46356</v>
      </c>
      <c r="B124" s="10" t="s">
        <v>194</v>
      </c>
      <c r="C124" s="10" t="s">
        <v>215</v>
      </c>
      <c r="D124" s="10" t="s">
        <v>195</v>
      </c>
      <c r="E124" s="14" t="n">
        <v>0</v>
      </c>
      <c r="F124" s="14" t="n">
        <v>3000</v>
      </c>
      <c r="G124" s="7" t="n">
        <f aca="false">SUMIF($C$5:C124,C124,$E$5:E124)-SUMIF($C$5:C124,C124,$F$5:F124)</f>
        <v>33000</v>
      </c>
    </row>
    <row r="125" customFormat="false" ht="24.75" hidden="false" customHeight="true" outlineLevel="0" collapsed="false">
      <c r="A125" s="16" t="n">
        <v>46356</v>
      </c>
      <c r="B125" s="10" t="s">
        <v>196</v>
      </c>
      <c r="C125" s="10" t="s">
        <v>215</v>
      </c>
      <c r="D125" s="10" t="s">
        <v>197</v>
      </c>
      <c r="E125" s="14" t="n">
        <v>0</v>
      </c>
      <c r="F125" s="14" t="n">
        <v>2000</v>
      </c>
      <c r="G125" s="7" t="n">
        <f aca="false">SUMIF($C$5:C125,C125,$E$5:E125)-SUMIF($C$5:C125,C125,$F$5:F125)</f>
        <v>31000</v>
      </c>
    </row>
    <row r="126" customFormat="false" ht="24.75" hidden="false" customHeight="true" outlineLevel="0" collapsed="false">
      <c r="A126" s="16" t="n">
        <v>46356</v>
      </c>
      <c r="B126" s="10" t="s">
        <v>204</v>
      </c>
      <c r="C126" s="10" t="s">
        <v>215</v>
      </c>
      <c r="D126" s="10" t="s">
        <v>205</v>
      </c>
      <c r="E126" s="14" t="n">
        <v>0</v>
      </c>
      <c r="F126" s="14" t="n">
        <v>500</v>
      </c>
      <c r="G126" s="7" t="n">
        <f aca="false">SUMIF($C$5:C126,C126,$E$5:E126)-SUMIF($C$5:C126,C126,$F$5:F126)</f>
        <v>30500</v>
      </c>
    </row>
    <row r="127" customFormat="false" ht="24.75" hidden="false" customHeight="true" outlineLevel="0" collapsed="false">
      <c r="A127" s="16" t="n">
        <v>46356</v>
      </c>
      <c r="B127" s="10" t="s">
        <v>206</v>
      </c>
      <c r="C127" s="10" t="s">
        <v>215</v>
      </c>
      <c r="D127" s="10" t="s">
        <v>207</v>
      </c>
      <c r="E127" s="14" t="n">
        <v>0</v>
      </c>
      <c r="F127" s="14" t="n">
        <v>1000</v>
      </c>
      <c r="G127" s="7" t="n">
        <f aca="false">SUMIF($C$5:C127,C127,$E$5:E127)-SUMIF($C$5:C127,C127,$F$5:F127)</f>
        <v>29500</v>
      </c>
    </row>
    <row r="128" customFormat="false" ht="24.75" hidden="false" customHeight="true" outlineLevel="0" collapsed="false">
      <c r="A128" s="16" t="n">
        <v>46356</v>
      </c>
      <c r="B128" s="10" t="s">
        <v>208</v>
      </c>
      <c r="C128" s="10" t="s">
        <v>223</v>
      </c>
      <c r="D128" s="10" t="s">
        <v>209</v>
      </c>
      <c r="E128" s="14" t="n">
        <v>0</v>
      </c>
      <c r="F128" s="14" t="n">
        <v>2000</v>
      </c>
      <c r="G128" s="7" t="n">
        <f aca="false">SUMIF($C$5:C128,C128,$E$5:E128)-SUMIF($C$5:C128,C128,$F$5:F128)</f>
        <v>10246</v>
      </c>
    </row>
  </sheetData>
  <mergeCells count="2">
    <mergeCell ref="A1:G1"/>
    <mergeCell ref="A2:G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tableParts>
    <tablePart r:id="rId1"/>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3"/>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453125" defaultRowHeight="15" customHeight="false" zeroHeight="false" outlineLevelRow="0" outlineLevelCol="0"/>
  <cols>
    <col collapsed="false" customWidth="true" hidden="false" outlineLevel="0" max="1" min="1" style="1" width="29"/>
    <col collapsed="false" customWidth="true" hidden="false" outlineLevel="0" max="3" min="2" style="1" width="16"/>
  </cols>
  <sheetData>
    <row r="1" customFormat="false" ht="27.75" hidden="false" customHeight="true" outlineLevel="0" collapsed="false">
      <c r="A1" s="2" t="s">
        <v>246</v>
      </c>
      <c r="B1" s="2"/>
      <c r="C1" s="2"/>
    </row>
    <row r="2" customFormat="false" ht="21.75" hidden="false" customHeight="true" outlineLevel="0" collapsed="false">
      <c r="A2" s="3" t="s">
        <v>1</v>
      </c>
      <c r="B2" s="3"/>
      <c r="C2" s="3"/>
    </row>
    <row r="3" customFormat="false" ht="24.75" hidden="false" customHeight="true" outlineLevel="0" collapsed="false">
      <c r="A3" s="4"/>
      <c r="B3" s="4"/>
      <c r="C3" s="4"/>
    </row>
    <row r="4" customFormat="false" ht="45.75" hidden="false" customHeight="true" outlineLevel="0" collapsed="false">
      <c r="A4" s="5" t="s">
        <v>212</v>
      </c>
      <c r="B4" s="5" t="s">
        <v>213</v>
      </c>
      <c r="C4" s="5" t="s">
        <v>214</v>
      </c>
    </row>
    <row r="5" customFormat="false" ht="24.75" hidden="false" customHeight="true" outlineLevel="0" collapsed="false">
      <c r="A5" s="10" t="s">
        <v>228</v>
      </c>
      <c r="B5" s="17" t="n">
        <f aca="false">MAX('Account Balances'!D5,0)</f>
        <v>0</v>
      </c>
      <c r="C5" s="17" t="n">
        <f aca="false">MAX(-'Account Balances'!D5,0)</f>
        <v>3360</v>
      </c>
    </row>
    <row r="6" customFormat="false" ht="24.75" hidden="false" customHeight="true" outlineLevel="0" collapsed="false">
      <c r="A6" s="10" t="s">
        <v>224</v>
      </c>
      <c r="B6" s="17" t="n">
        <f aca="false">MAX('Account Balances'!D6,0)</f>
        <v>2854</v>
      </c>
      <c r="C6" s="17" t="n">
        <f aca="false">MAX(-'Account Balances'!D6,0)</f>
        <v>0</v>
      </c>
    </row>
    <row r="7" customFormat="false" ht="24.75" hidden="false" customHeight="true" outlineLevel="0" collapsed="false">
      <c r="A7" s="10" t="s">
        <v>238</v>
      </c>
      <c r="B7" s="17" t="n">
        <f aca="false">MAX('Account Balances'!D7,0)</f>
        <v>0</v>
      </c>
      <c r="C7" s="17" t="n">
        <f aca="false">MAX(-'Account Balances'!D7,0)</f>
        <v>2000</v>
      </c>
    </row>
    <row r="8" customFormat="false" ht="24.75" hidden="false" customHeight="true" outlineLevel="0" collapsed="false">
      <c r="A8" s="10" t="s">
        <v>215</v>
      </c>
      <c r="B8" s="17" t="n">
        <f aca="false">MAX('Account Balances'!D8,0)</f>
        <v>29500</v>
      </c>
      <c r="C8" s="17" t="n">
        <f aca="false">MAX(-'Account Balances'!D8,0)</f>
        <v>0</v>
      </c>
    </row>
    <row r="9" customFormat="false" ht="24.75" hidden="false" customHeight="true" outlineLevel="0" collapsed="false">
      <c r="A9" s="10" t="s">
        <v>216</v>
      </c>
      <c r="B9" s="17" t="n">
        <f aca="false">MAX('Account Balances'!D9,0)</f>
        <v>0</v>
      </c>
      <c r="C9" s="17" t="n">
        <f aca="false">MAX(-'Account Balances'!D9,0)</f>
        <v>120000</v>
      </c>
    </row>
    <row r="10" customFormat="false" ht="24.75" hidden="false" customHeight="true" outlineLevel="0" collapsed="false">
      <c r="A10" s="10" t="s">
        <v>223</v>
      </c>
      <c r="B10" s="17" t="n">
        <f aca="false">MAX('Account Balances'!D10,0)</f>
        <v>10246</v>
      </c>
      <c r="C10" s="17" t="n">
        <f aca="false">MAX(-'Account Balances'!D10,0)</f>
        <v>0</v>
      </c>
    </row>
    <row r="11" customFormat="false" ht="24.75" hidden="false" customHeight="true" outlineLevel="0" collapsed="false">
      <c r="A11" s="10" t="s">
        <v>232</v>
      </c>
      <c r="B11" s="17" t="n">
        <f aca="false">MAX('Account Balances'!D11,0)</f>
        <v>1000</v>
      </c>
      <c r="C11" s="17" t="n">
        <f aca="false">MAX(-'Account Balances'!D11,0)</f>
        <v>0</v>
      </c>
    </row>
    <row r="12" customFormat="false" ht="24.75" hidden="false" customHeight="true" outlineLevel="0" collapsed="false">
      <c r="A12" s="10" t="s">
        <v>227</v>
      </c>
      <c r="B12" s="17" t="n">
        <f aca="false">MAX('Account Balances'!D12,0)</f>
        <v>48360</v>
      </c>
      <c r="C12" s="17" t="n">
        <f aca="false">MAX(-'Account Balances'!D12,0)</f>
        <v>0</v>
      </c>
    </row>
    <row r="13" customFormat="false" ht="24.75" hidden="false" customHeight="true" outlineLevel="0" collapsed="false">
      <c r="A13" s="10" t="s">
        <v>237</v>
      </c>
      <c r="B13" s="17" t="n">
        <f aca="false">MAX('Account Balances'!D13,0)</f>
        <v>2000</v>
      </c>
      <c r="C13" s="17" t="n">
        <f aca="false">MAX(-'Account Balances'!D13,0)</f>
        <v>0</v>
      </c>
    </row>
    <row r="14" customFormat="false" ht="24.75" hidden="false" customHeight="true" outlineLevel="0" collapsed="false">
      <c r="A14" s="10" t="s">
        <v>42</v>
      </c>
      <c r="B14" s="17" t="n">
        <f aca="false">MAX('Account Balances'!D14,0)</f>
        <v>2000</v>
      </c>
      <c r="C14" s="17" t="n">
        <f aca="false">MAX(-'Account Balances'!D14,0)</f>
        <v>0</v>
      </c>
    </row>
    <row r="15" customFormat="false" ht="24.75" hidden="false" customHeight="true" outlineLevel="0" collapsed="false">
      <c r="A15" s="10" t="s">
        <v>57</v>
      </c>
      <c r="B15" s="17" t="n">
        <f aca="false">MAX('Account Balances'!D15,0)</f>
        <v>55000</v>
      </c>
      <c r="C15" s="17" t="n">
        <f aca="false">MAX(-'Account Balances'!D15,0)</f>
        <v>0</v>
      </c>
    </row>
    <row r="16" customFormat="false" ht="24.75" hidden="false" customHeight="true" outlineLevel="0" collapsed="false">
      <c r="A16" s="10" t="s">
        <v>59</v>
      </c>
      <c r="B16" s="17" t="n">
        <f aca="false">MAX('Account Balances'!D16,0)</f>
        <v>25000</v>
      </c>
      <c r="C16" s="17" t="n">
        <f aca="false">MAX(-'Account Balances'!D16,0)</f>
        <v>0</v>
      </c>
    </row>
    <row r="17" customFormat="false" ht="24.75" hidden="false" customHeight="true" outlineLevel="0" collapsed="false">
      <c r="A17" s="10" t="s">
        <v>239</v>
      </c>
      <c r="B17" s="17" t="n">
        <f aca="false">MAX('Account Balances'!D17,0)</f>
        <v>500</v>
      </c>
      <c r="C17" s="17" t="n">
        <f aca="false">MAX(-'Account Balances'!D17,0)</f>
        <v>0</v>
      </c>
    </row>
    <row r="18" customFormat="false" ht="24.75" hidden="false" customHeight="true" outlineLevel="0" collapsed="false">
      <c r="A18" s="10" t="s">
        <v>231</v>
      </c>
      <c r="B18" s="17" t="n">
        <f aca="false">MAX('Account Balances'!D18,0)</f>
        <v>1000</v>
      </c>
      <c r="C18" s="17" t="n">
        <f aca="false">MAX(-'Account Balances'!D18,0)</f>
        <v>0</v>
      </c>
    </row>
    <row r="19" customFormat="false" ht="24.75" hidden="false" customHeight="true" outlineLevel="0" collapsed="false">
      <c r="A19" s="10" t="s">
        <v>219</v>
      </c>
      <c r="B19" s="17" t="n">
        <f aca="false">MAX('Account Balances'!D19,0)</f>
        <v>12000</v>
      </c>
      <c r="C19" s="17" t="n">
        <f aca="false">MAX(-'Account Balances'!D19,0)</f>
        <v>0</v>
      </c>
    </row>
    <row r="20" customFormat="false" ht="24.75" hidden="false" customHeight="true" outlineLevel="0" collapsed="false">
      <c r="A20" s="10" t="s">
        <v>217</v>
      </c>
      <c r="B20" s="17" t="n">
        <f aca="false">MAX('Account Balances'!D20,0)</f>
        <v>0</v>
      </c>
      <c r="C20" s="17" t="n">
        <f aca="false">MAX(-'Account Balances'!D20,0)</f>
        <v>49000</v>
      </c>
    </row>
    <row r="21" customFormat="false" ht="24.75" hidden="false" customHeight="true" outlineLevel="0" collapsed="false">
      <c r="A21" s="10" t="s">
        <v>233</v>
      </c>
      <c r="B21" s="17" t="n">
        <f aca="false">MAX('Account Balances'!D21,0)</f>
        <v>3000</v>
      </c>
      <c r="C21" s="17" t="n">
        <f aca="false">MAX(-'Account Balances'!D21,0)</f>
        <v>0</v>
      </c>
    </row>
    <row r="22" customFormat="false" ht="24.75" hidden="false" customHeight="true" outlineLevel="0" collapsed="false">
      <c r="A22" s="10" t="s">
        <v>221</v>
      </c>
      <c r="B22" s="17" t="n">
        <f aca="false">MAX('Account Balances'!D22,0)</f>
        <v>15000</v>
      </c>
      <c r="C22" s="17" t="n">
        <f aca="false">MAX(-'Account Balances'!D22,0)</f>
        <v>0</v>
      </c>
    </row>
    <row r="23" customFormat="false" ht="24.75" hidden="false" customHeight="true" outlineLevel="0" collapsed="false">
      <c r="A23" s="10" t="s">
        <v>230</v>
      </c>
      <c r="B23" s="17" t="n">
        <f aca="false">MAX('Account Balances'!D23,0)</f>
        <v>2000</v>
      </c>
      <c r="C23" s="17" t="n">
        <f aca="false">MAX(-'Account Balances'!D23,0)</f>
        <v>0</v>
      </c>
    </row>
    <row r="24" customFormat="false" ht="24.75" hidden="false" customHeight="true" outlineLevel="0" collapsed="false">
      <c r="A24" s="10" t="s">
        <v>236</v>
      </c>
      <c r="B24" s="17" t="n">
        <f aca="false">MAX('Account Balances'!D24,0)</f>
        <v>15000</v>
      </c>
      <c r="C24" s="17" t="n">
        <f aca="false">MAX(-'Account Balances'!D24,0)</f>
        <v>0</v>
      </c>
    </row>
    <row r="25" customFormat="false" ht="24.75" hidden="false" customHeight="true" outlineLevel="0" collapsed="false">
      <c r="A25" s="10" t="s">
        <v>218</v>
      </c>
      <c r="B25" s="17" t="n">
        <f aca="false">MAX('Account Balances'!D25,0)</f>
        <v>30000</v>
      </c>
      <c r="C25" s="17" t="n">
        <f aca="false">MAX(-'Account Balances'!D25,0)</f>
        <v>0</v>
      </c>
    </row>
    <row r="26" customFormat="false" ht="24.75" hidden="false" customHeight="true" outlineLevel="0" collapsed="false">
      <c r="A26" s="10" t="s">
        <v>229</v>
      </c>
      <c r="B26" s="17" t="n">
        <f aca="false">MAX('Account Balances'!D26,0)</f>
        <v>18000</v>
      </c>
      <c r="C26" s="17" t="n">
        <f aca="false">MAX(-'Account Balances'!D26,0)</f>
        <v>0</v>
      </c>
    </row>
    <row r="27" customFormat="false" ht="24.75" hidden="false" customHeight="true" outlineLevel="0" collapsed="false">
      <c r="A27" s="10" t="s">
        <v>225</v>
      </c>
      <c r="B27" s="17" t="n">
        <f aca="false">MAX('Account Balances'!D27,0)</f>
        <v>0</v>
      </c>
      <c r="C27" s="17" t="n">
        <f aca="false">MAX(-'Account Balances'!D27,0)</f>
        <v>114270</v>
      </c>
    </row>
    <row r="28" customFormat="false" ht="24.75" hidden="false" customHeight="true" outlineLevel="0" collapsed="false">
      <c r="A28" s="10" t="s">
        <v>226</v>
      </c>
      <c r="B28" s="17" t="n">
        <f aca="false">MAX('Account Balances'!D28,0)</f>
        <v>1170</v>
      </c>
      <c r="C28" s="17" t="n">
        <f aca="false">MAX(-'Account Balances'!D28,0)</f>
        <v>0</v>
      </c>
    </row>
    <row r="29" customFormat="false" ht="24.75" hidden="false" customHeight="true" outlineLevel="0" collapsed="false">
      <c r="A29" s="10" t="s">
        <v>220</v>
      </c>
      <c r="B29" s="17" t="n">
        <f aca="false">MAX('Account Balances'!D29,0)</f>
        <v>8000</v>
      </c>
      <c r="C29" s="17" t="n">
        <f aca="false">MAX(-'Account Balances'!D29,0)</f>
        <v>0</v>
      </c>
    </row>
    <row r="30" customFormat="false" ht="24.75" hidden="false" customHeight="true" outlineLevel="0" collapsed="false">
      <c r="A30" s="10" t="s">
        <v>222</v>
      </c>
      <c r="B30" s="17" t="n">
        <f aca="false">MAX('Account Balances'!D30,0)</f>
        <v>5000</v>
      </c>
      <c r="C30" s="17" t="n">
        <f aca="false">MAX(-'Account Balances'!D30,0)</f>
        <v>0</v>
      </c>
    </row>
    <row r="31" customFormat="false" ht="24.75" hidden="false" customHeight="true" outlineLevel="0" collapsed="false">
      <c r="A31" s="10" t="s">
        <v>234</v>
      </c>
      <c r="B31" s="17" t="n">
        <f aca="false">MAX('Account Balances'!D31,0)</f>
        <v>3000</v>
      </c>
      <c r="C31" s="17" t="n">
        <f aca="false">MAX(-'Account Balances'!D31,0)</f>
        <v>0</v>
      </c>
    </row>
    <row r="32" customFormat="false" ht="24.75" hidden="false" customHeight="true" outlineLevel="0" collapsed="false">
      <c r="A32" s="10" t="s">
        <v>235</v>
      </c>
      <c r="B32" s="17" t="n">
        <f aca="false">MAX('Account Balances'!D32,0)</f>
        <v>0</v>
      </c>
      <c r="C32" s="17" t="n">
        <f aca="false">MAX(-'Account Balances'!D32,0)</f>
        <v>1000</v>
      </c>
    </row>
    <row r="33" customFormat="false" ht="24.75" hidden="false" customHeight="true" outlineLevel="0" collapsed="false">
      <c r="A33" s="10" t="s">
        <v>247</v>
      </c>
      <c r="B33" s="7" t="n">
        <f aca="false">SUM(B5:B32)</f>
        <v>289630</v>
      </c>
      <c r="C33" s="7" t="n">
        <f aca="false">SUM(C5:C32)</f>
        <v>289630</v>
      </c>
    </row>
  </sheetData>
  <mergeCells count="2">
    <mergeCell ref="A1:C1"/>
    <mergeCell ref="A2:C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tableParts>
    <tablePart r:id="rId1"/>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82"/>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453125" defaultRowHeight="15" customHeight="false" zeroHeight="false" outlineLevelRow="0" outlineLevelCol="0"/>
  <cols>
    <col collapsed="false" customWidth="true" hidden="false" outlineLevel="0" max="1" min="1" style="1" width="17"/>
    <col collapsed="false" customWidth="true" hidden="false" outlineLevel="0" max="2" min="2" style="1" width="29"/>
    <col collapsed="false" customWidth="true" hidden="false" outlineLevel="0" max="4" min="3" style="1" width="16"/>
    <col collapsed="false" customWidth="true" hidden="false" outlineLevel="0" max="5" min="5" style="1" width="17.61"/>
    <col collapsed="false" customWidth="true" hidden="false" outlineLevel="0" max="11" min="6" style="1" width="16"/>
  </cols>
  <sheetData>
    <row r="1" customFormat="false" ht="27.75" hidden="false" customHeight="true" outlineLevel="0" collapsed="false">
      <c r="A1" s="2" t="s">
        <v>248</v>
      </c>
      <c r="B1" s="2"/>
      <c r="C1" s="2"/>
      <c r="D1" s="2"/>
      <c r="E1" s="2"/>
      <c r="F1" s="2"/>
      <c r="G1" s="2"/>
      <c r="H1" s="2"/>
      <c r="I1" s="2"/>
      <c r="J1" s="2"/>
      <c r="K1" s="2"/>
    </row>
    <row r="2" customFormat="false" ht="21.75" hidden="false" customHeight="true" outlineLevel="0" collapsed="false">
      <c r="A2" s="3" t="s">
        <v>1</v>
      </c>
      <c r="B2" s="3"/>
      <c r="C2" s="3"/>
      <c r="D2" s="3"/>
      <c r="E2" s="3"/>
      <c r="F2" s="3"/>
      <c r="G2" s="3"/>
      <c r="H2" s="3"/>
      <c r="I2" s="3"/>
      <c r="J2" s="3"/>
      <c r="K2" s="3"/>
    </row>
    <row r="3" customFormat="false" ht="24.75" hidden="false" customHeight="true" outlineLevel="0" collapsed="false">
      <c r="A3" s="4"/>
      <c r="B3" s="4"/>
      <c r="C3" s="4"/>
      <c r="D3" s="4"/>
      <c r="E3" s="4"/>
      <c r="F3" s="4"/>
      <c r="G3" s="4"/>
      <c r="H3" s="4"/>
      <c r="I3" s="4"/>
      <c r="J3" s="4"/>
      <c r="K3" s="4"/>
    </row>
    <row r="4" customFormat="false" ht="45.75" hidden="false" customHeight="true" outlineLevel="0" collapsed="false">
      <c r="A4" s="5" t="s">
        <v>46</v>
      </c>
      <c r="B4" s="5" t="s">
        <v>28</v>
      </c>
      <c r="C4" s="5" t="s">
        <v>249</v>
      </c>
      <c r="D4" s="5" t="s">
        <v>29</v>
      </c>
      <c r="E4" s="5" t="s">
        <v>250</v>
      </c>
      <c r="F4" s="5" t="s">
        <v>251</v>
      </c>
      <c r="G4" s="5" t="s">
        <v>7</v>
      </c>
      <c r="H4" s="5" t="s">
        <v>9</v>
      </c>
      <c r="I4" s="5" t="s">
        <v>252</v>
      </c>
      <c r="J4" s="5" t="s">
        <v>253</v>
      </c>
      <c r="K4" s="5" t="s">
        <v>254</v>
      </c>
    </row>
    <row r="5" customFormat="false" ht="24.75" hidden="false" customHeight="true" outlineLevel="0" collapsed="false">
      <c r="A5" s="16" t="n">
        <v>46327</v>
      </c>
      <c r="B5" s="10" t="s">
        <v>34</v>
      </c>
      <c r="C5" s="18" t="n">
        <v>80</v>
      </c>
      <c r="D5" s="14" t="n">
        <v>15</v>
      </c>
      <c r="E5" s="14" t="n">
        <v>6</v>
      </c>
      <c r="F5" s="7" t="n">
        <f aca="false">C5*D5</f>
        <v>1200</v>
      </c>
      <c r="G5" s="7" t="n">
        <f aca="false">C5*E5</f>
        <v>480</v>
      </c>
      <c r="H5" s="7" t="n">
        <f aca="false">F5-G5</f>
        <v>720</v>
      </c>
      <c r="I5" s="18" t="n">
        <v>81</v>
      </c>
      <c r="J5" s="19" t="n">
        <f aca="false">I5-C5</f>
        <v>1</v>
      </c>
      <c r="K5" s="10" t="s">
        <v>255</v>
      </c>
    </row>
    <row r="6" customFormat="false" ht="24.75" hidden="false" customHeight="true" outlineLevel="0" collapsed="false">
      <c r="A6" s="16" t="n">
        <v>46327</v>
      </c>
      <c r="B6" s="10" t="s">
        <v>35</v>
      </c>
      <c r="C6" s="18" t="n">
        <v>45</v>
      </c>
      <c r="D6" s="14" t="n">
        <v>30</v>
      </c>
      <c r="E6" s="14" t="n">
        <v>12</v>
      </c>
      <c r="F6" s="7" t="n">
        <f aca="false">C6*D6</f>
        <v>1350</v>
      </c>
      <c r="G6" s="7" t="n">
        <f aca="false">C6*E6</f>
        <v>540</v>
      </c>
      <c r="H6" s="7" t="n">
        <f aca="false">F6-G6</f>
        <v>810</v>
      </c>
      <c r="I6" s="18" t="n">
        <v>46</v>
      </c>
      <c r="J6" s="19" t="n">
        <f aca="false">I6-C6</f>
        <v>1</v>
      </c>
      <c r="K6" s="10" t="s">
        <v>255</v>
      </c>
    </row>
    <row r="7" customFormat="false" ht="24.75" hidden="false" customHeight="true" outlineLevel="0" collapsed="false">
      <c r="A7" s="16" t="n">
        <v>46327</v>
      </c>
      <c r="B7" s="10" t="s">
        <v>36</v>
      </c>
      <c r="C7" s="18" t="n">
        <v>30</v>
      </c>
      <c r="D7" s="14" t="n">
        <v>60</v>
      </c>
      <c r="E7" s="14" t="n">
        <v>28</v>
      </c>
      <c r="F7" s="7" t="n">
        <f aca="false">C7*D7</f>
        <v>1800</v>
      </c>
      <c r="G7" s="7" t="n">
        <f aca="false">C7*E7</f>
        <v>840</v>
      </c>
      <c r="H7" s="7" t="n">
        <f aca="false">F7-G7</f>
        <v>960</v>
      </c>
      <c r="I7" s="18" t="n">
        <v>30</v>
      </c>
      <c r="J7" s="19" t="n">
        <f aca="false">I7-C7</f>
        <v>0</v>
      </c>
      <c r="K7" s="10" t="s">
        <v>255</v>
      </c>
    </row>
    <row r="8" customFormat="false" ht="24.75" hidden="false" customHeight="true" outlineLevel="0" collapsed="false">
      <c r="A8" s="16" t="n">
        <v>46328</v>
      </c>
      <c r="B8" s="10" t="s">
        <v>34</v>
      </c>
      <c r="C8" s="18" t="n">
        <v>80</v>
      </c>
      <c r="D8" s="14" t="n">
        <v>15</v>
      </c>
      <c r="E8" s="14" t="n">
        <v>6</v>
      </c>
      <c r="F8" s="7" t="n">
        <f aca="false">C8*D8</f>
        <v>1200</v>
      </c>
      <c r="G8" s="7" t="n">
        <f aca="false">C8*E8</f>
        <v>480</v>
      </c>
      <c r="H8" s="7" t="n">
        <f aca="false">F8-G8</f>
        <v>720</v>
      </c>
      <c r="I8" s="18" t="n">
        <v>81</v>
      </c>
      <c r="J8" s="19" t="n">
        <f aca="false">I8-C8</f>
        <v>1</v>
      </c>
      <c r="K8" s="10" t="s">
        <v>255</v>
      </c>
    </row>
    <row r="9" customFormat="false" ht="24.75" hidden="false" customHeight="true" outlineLevel="0" collapsed="false">
      <c r="A9" s="16" t="n">
        <v>46328</v>
      </c>
      <c r="B9" s="10" t="s">
        <v>35</v>
      </c>
      <c r="C9" s="18" t="n">
        <v>45</v>
      </c>
      <c r="D9" s="14" t="n">
        <v>30</v>
      </c>
      <c r="E9" s="14" t="n">
        <v>12</v>
      </c>
      <c r="F9" s="7" t="n">
        <f aca="false">C9*D9</f>
        <v>1350</v>
      </c>
      <c r="G9" s="7" t="n">
        <f aca="false">C9*E9</f>
        <v>540</v>
      </c>
      <c r="H9" s="7" t="n">
        <f aca="false">F9-G9</f>
        <v>810</v>
      </c>
      <c r="I9" s="18" t="n">
        <v>46</v>
      </c>
      <c r="J9" s="19" t="n">
        <f aca="false">I9-C9</f>
        <v>1</v>
      </c>
      <c r="K9" s="10" t="s">
        <v>255</v>
      </c>
    </row>
    <row r="10" customFormat="false" ht="24.75" hidden="false" customHeight="true" outlineLevel="0" collapsed="false">
      <c r="A10" s="16" t="n">
        <v>46328</v>
      </c>
      <c r="B10" s="10" t="s">
        <v>36</v>
      </c>
      <c r="C10" s="18" t="n">
        <v>30</v>
      </c>
      <c r="D10" s="14" t="n">
        <v>60</v>
      </c>
      <c r="E10" s="14" t="n">
        <v>28</v>
      </c>
      <c r="F10" s="7" t="n">
        <f aca="false">C10*D10</f>
        <v>1800</v>
      </c>
      <c r="G10" s="7" t="n">
        <f aca="false">C10*E10</f>
        <v>840</v>
      </c>
      <c r="H10" s="7" t="n">
        <f aca="false">F10-G10</f>
        <v>960</v>
      </c>
      <c r="I10" s="18" t="n">
        <v>30</v>
      </c>
      <c r="J10" s="19" t="n">
        <f aca="false">I10-C10</f>
        <v>0</v>
      </c>
      <c r="K10" s="10" t="s">
        <v>255</v>
      </c>
    </row>
    <row r="11" customFormat="false" ht="24.75" hidden="false" customHeight="true" outlineLevel="0" collapsed="false">
      <c r="A11" s="16" t="n">
        <v>46329</v>
      </c>
      <c r="B11" s="10" t="s">
        <v>34</v>
      </c>
      <c r="C11" s="18" t="n">
        <v>80</v>
      </c>
      <c r="D11" s="14" t="n">
        <v>15</v>
      </c>
      <c r="E11" s="14" t="n">
        <v>6</v>
      </c>
      <c r="F11" s="7" t="n">
        <f aca="false">C11*D11</f>
        <v>1200</v>
      </c>
      <c r="G11" s="7" t="n">
        <f aca="false">C11*E11</f>
        <v>480</v>
      </c>
      <c r="H11" s="7" t="n">
        <f aca="false">F11-G11</f>
        <v>720</v>
      </c>
      <c r="I11" s="18" t="n">
        <v>81</v>
      </c>
      <c r="J11" s="19" t="n">
        <f aca="false">I11-C11</f>
        <v>1</v>
      </c>
      <c r="K11" s="10" t="s">
        <v>255</v>
      </c>
    </row>
    <row r="12" customFormat="false" ht="24.75" hidden="false" customHeight="true" outlineLevel="0" collapsed="false">
      <c r="A12" s="16" t="n">
        <v>46329</v>
      </c>
      <c r="B12" s="10" t="s">
        <v>35</v>
      </c>
      <c r="C12" s="18" t="n">
        <v>45</v>
      </c>
      <c r="D12" s="14" t="n">
        <v>30</v>
      </c>
      <c r="E12" s="14" t="n">
        <v>12</v>
      </c>
      <c r="F12" s="7" t="n">
        <f aca="false">C12*D12</f>
        <v>1350</v>
      </c>
      <c r="G12" s="7" t="n">
        <f aca="false">C12*E12</f>
        <v>540</v>
      </c>
      <c r="H12" s="7" t="n">
        <f aca="false">F12-G12</f>
        <v>810</v>
      </c>
      <c r="I12" s="18" t="n">
        <v>46</v>
      </c>
      <c r="J12" s="19" t="n">
        <f aca="false">I12-C12</f>
        <v>1</v>
      </c>
      <c r="K12" s="10" t="s">
        <v>255</v>
      </c>
    </row>
    <row r="13" customFormat="false" ht="24.75" hidden="false" customHeight="true" outlineLevel="0" collapsed="false">
      <c r="A13" s="16" t="n">
        <v>46329</v>
      </c>
      <c r="B13" s="10" t="s">
        <v>36</v>
      </c>
      <c r="C13" s="18" t="n">
        <v>30</v>
      </c>
      <c r="D13" s="14" t="n">
        <v>60</v>
      </c>
      <c r="E13" s="14" t="n">
        <v>28</v>
      </c>
      <c r="F13" s="7" t="n">
        <f aca="false">C13*D13</f>
        <v>1800</v>
      </c>
      <c r="G13" s="7" t="n">
        <f aca="false">C13*E13</f>
        <v>840</v>
      </c>
      <c r="H13" s="7" t="n">
        <f aca="false">F13-G13</f>
        <v>960</v>
      </c>
      <c r="I13" s="18" t="n">
        <v>30</v>
      </c>
      <c r="J13" s="19" t="n">
        <f aca="false">I13-C13</f>
        <v>0</v>
      </c>
      <c r="K13" s="10" t="s">
        <v>255</v>
      </c>
    </row>
    <row r="14" customFormat="false" ht="24.75" hidden="false" customHeight="true" outlineLevel="0" collapsed="false">
      <c r="A14" s="16" t="n">
        <v>46330</v>
      </c>
      <c r="B14" s="10" t="s">
        <v>34</v>
      </c>
      <c r="C14" s="18" t="n">
        <v>80</v>
      </c>
      <c r="D14" s="14" t="n">
        <v>15</v>
      </c>
      <c r="E14" s="14" t="n">
        <v>6</v>
      </c>
      <c r="F14" s="7" t="n">
        <f aca="false">C14*D14</f>
        <v>1200</v>
      </c>
      <c r="G14" s="7" t="n">
        <f aca="false">C14*E14</f>
        <v>480</v>
      </c>
      <c r="H14" s="7" t="n">
        <f aca="false">F14-G14</f>
        <v>720</v>
      </c>
      <c r="I14" s="18" t="n">
        <v>81</v>
      </c>
      <c r="J14" s="19" t="n">
        <f aca="false">I14-C14</f>
        <v>1</v>
      </c>
      <c r="K14" s="10" t="s">
        <v>255</v>
      </c>
    </row>
    <row r="15" customFormat="false" ht="24.75" hidden="false" customHeight="true" outlineLevel="0" collapsed="false">
      <c r="A15" s="16" t="n">
        <v>46330</v>
      </c>
      <c r="B15" s="10" t="s">
        <v>35</v>
      </c>
      <c r="C15" s="18" t="n">
        <v>45</v>
      </c>
      <c r="D15" s="14" t="n">
        <v>30</v>
      </c>
      <c r="E15" s="14" t="n">
        <v>12</v>
      </c>
      <c r="F15" s="7" t="n">
        <f aca="false">C15*D15</f>
        <v>1350</v>
      </c>
      <c r="G15" s="7" t="n">
        <f aca="false">C15*E15</f>
        <v>540</v>
      </c>
      <c r="H15" s="7" t="n">
        <f aca="false">F15-G15</f>
        <v>810</v>
      </c>
      <c r="I15" s="18" t="n">
        <v>46</v>
      </c>
      <c r="J15" s="19" t="n">
        <f aca="false">I15-C15</f>
        <v>1</v>
      </c>
      <c r="K15" s="10" t="s">
        <v>255</v>
      </c>
    </row>
    <row r="16" customFormat="false" ht="24.75" hidden="false" customHeight="true" outlineLevel="0" collapsed="false">
      <c r="A16" s="16" t="n">
        <v>46330</v>
      </c>
      <c r="B16" s="10" t="s">
        <v>36</v>
      </c>
      <c r="C16" s="18" t="n">
        <v>30</v>
      </c>
      <c r="D16" s="14" t="n">
        <v>60</v>
      </c>
      <c r="E16" s="14" t="n">
        <v>28</v>
      </c>
      <c r="F16" s="7" t="n">
        <f aca="false">C16*D16</f>
        <v>1800</v>
      </c>
      <c r="G16" s="7" t="n">
        <f aca="false">C16*E16</f>
        <v>840</v>
      </c>
      <c r="H16" s="7" t="n">
        <f aca="false">F16-G16</f>
        <v>960</v>
      </c>
      <c r="I16" s="18" t="n">
        <v>30</v>
      </c>
      <c r="J16" s="19" t="n">
        <f aca="false">I16-C16</f>
        <v>0</v>
      </c>
      <c r="K16" s="10" t="s">
        <v>255</v>
      </c>
    </row>
    <row r="17" customFormat="false" ht="24.75" hidden="false" customHeight="true" outlineLevel="0" collapsed="false">
      <c r="A17" s="16" t="n">
        <v>46331</v>
      </c>
      <c r="B17" s="10" t="s">
        <v>34</v>
      </c>
      <c r="C17" s="18" t="n">
        <v>80</v>
      </c>
      <c r="D17" s="14" t="n">
        <v>15</v>
      </c>
      <c r="E17" s="14" t="n">
        <v>6</v>
      </c>
      <c r="F17" s="7" t="n">
        <f aca="false">C17*D17</f>
        <v>1200</v>
      </c>
      <c r="G17" s="7" t="n">
        <f aca="false">C17*E17</f>
        <v>480</v>
      </c>
      <c r="H17" s="7" t="n">
        <f aca="false">F17-G17</f>
        <v>720</v>
      </c>
      <c r="I17" s="18" t="n">
        <v>81</v>
      </c>
      <c r="J17" s="19" t="n">
        <f aca="false">I17-C17</f>
        <v>1</v>
      </c>
      <c r="K17" s="10" t="s">
        <v>255</v>
      </c>
    </row>
    <row r="18" customFormat="false" ht="24.75" hidden="false" customHeight="true" outlineLevel="0" collapsed="false">
      <c r="A18" s="16" t="n">
        <v>46331</v>
      </c>
      <c r="B18" s="10" t="s">
        <v>35</v>
      </c>
      <c r="C18" s="18" t="n">
        <v>45</v>
      </c>
      <c r="D18" s="14" t="n">
        <v>30</v>
      </c>
      <c r="E18" s="14" t="n">
        <v>12</v>
      </c>
      <c r="F18" s="7" t="n">
        <f aca="false">C18*D18</f>
        <v>1350</v>
      </c>
      <c r="G18" s="7" t="n">
        <f aca="false">C18*E18</f>
        <v>540</v>
      </c>
      <c r="H18" s="7" t="n">
        <f aca="false">F18-G18</f>
        <v>810</v>
      </c>
      <c r="I18" s="18" t="n">
        <v>46</v>
      </c>
      <c r="J18" s="19" t="n">
        <f aca="false">I18-C18</f>
        <v>1</v>
      </c>
      <c r="K18" s="10" t="s">
        <v>255</v>
      </c>
    </row>
    <row r="19" customFormat="false" ht="24.75" hidden="false" customHeight="true" outlineLevel="0" collapsed="false">
      <c r="A19" s="16" t="n">
        <v>46331</v>
      </c>
      <c r="B19" s="10" t="s">
        <v>36</v>
      </c>
      <c r="C19" s="18" t="n">
        <v>30</v>
      </c>
      <c r="D19" s="14" t="n">
        <v>60</v>
      </c>
      <c r="E19" s="14" t="n">
        <v>28</v>
      </c>
      <c r="F19" s="7" t="n">
        <f aca="false">C19*D19</f>
        <v>1800</v>
      </c>
      <c r="G19" s="7" t="n">
        <f aca="false">C19*E19</f>
        <v>840</v>
      </c>
      <c r="H19" s="7" t="n">
        <f aca="false">F19-G19</f>
        <v>960</v>
      </c>
      <c r="I19" s="18" t="n">
        <v>30</v>
      </c>
      <c r="J19" s="19" t="n">
        <f aca="false">I19-C19</f>
        <v>0</v>
      </c>
      <c r="K19" s="10" t="s">
        <v>255</v>
      </c>
    </row>
    <row r="20" customFormat="false" ht="24.75" hidden="false" customHeight="true" outlineLevel="0" collapsed="false">
      <c r="A20" s="16" t="n">
        <v>46332</v>
      </c>
      <c r="B20" s="10" t="s">
        <v>34</v>
      </c>
      <c r="C20" s="18" t="n">
        <v>80</v>
      </c>
      <c r="D20" s="14" t="n">
        <v>15</v>
      </c>
      <c r="E20" s="14" t="n">
        <v>6</v>
      </c>
      <c r="F20" s="7" t="n">
        <f aca="false">C20*D20</f>
        <v>1200</v>
      </c>
      <c r="G20" s="7" t="n">
        <f aca="false">C20*E20</f>
        <v>480</v>
      </c>
      <c r="H20" s="7" t="n">
        <f aca="false">F20-G20</f>
        <v>720</v>
      </c>
      <c r="I20" s="18" t="n">
        <v>81</v>
      </c>
      <c r="J20" s="19" t="n">
        <f aca="false">I20-C20</f>
        <v>1</v>
      </c>
      <c r="K20" s="10" t="s">
        <v>255</v>
      </c>
    </row>
    <row r="21" customFormat="false" ht="24.75" hidden="false" customHeight="true" outlineLevel="0" collapsed="false">
      <c r="A21" s="16" t="n">
        <v>46332</v>
      </c>
      <c r="B21" s="10" t="s">
        <v>35</v>
      </c>
      <c r="C21" s="18" t="n">
        <v>45</v>
      </c>
      <c r="D21" s="14" t="n">
        <v>30</v>
      </c>
      <c r="E21" s="14" t="n">
        <v>12</v>
      </c>
      <c r="F21" s="7" t="n">
        <f aca="false">C21*D21</f>
        <v>1350</v>
      </c>
      <c r="G21" s="7" t="n">
        <f aca="false">C21*E21</f>
        <v>540</v>
      </c>
      <c r="H21" s="7" t="n">
        <f aca="false">F21-G21</f>
        <v>810</v>
      </c>
      <c r="I21" s="18" t="n">
        <v>46</v>
      </c>
      <c r="J21" s="19" t="n">
        <f aca="false">I21-C21</f>
        <v>1</v>
      </c>
      <c r="K21" s="10" t="s">
        <v>255</v>
      </c>
    </row>
    <row r="22" customFormat="false" ht="24.75" hidden="false" customHeight="true" outlineLevel="0" collapsed="false">
      <c r="A22" s="16" t="n">
        <v>46332</v>
      </c>
      <c r="B22" s="10" t="s">
        <v>36</v>
      </c>
      <c r="C22" s="18" t="n">
        <v>30</v>
      </c>
      <c r="D22" s="14" t="n">
        <v>60</v>
      </c>
      <c r="E22" s="14" t="n">
        <v>28</v>
      </c>
      <c r="F22" s="7" t="n">
        <f aca="false">C22*D22</f>
        <v>1800</v>
      </c>
      <c r="G22" s="7" t="n">
        <f aca="false">C22*E22</f>
        <v>840</v>
      </c>
      <c r="H22" s="7" t="n">
        <f aca="false">F22-G22</f>
        <v>960</v>
      </c>
      <c r="I22" s="18" t="n">
        <v>30</v>
      </c>
      <c r="J22" s="19" t="n">
        <f aca="false">I22-C22</f>
        <v>0</v>
      </c>
      <c r="K22" s="10" t="s">
        <v>255</v>
      </c>
    </row>
    <row r="23" customFormat="false" ht="24.75" hidden="false" customHeight="true" outlineLevel="0" collapsed="false">
      <c r="A23" s="16" t="n">
        <v>46333</v>
      </c>
      <c r="B23" s="10" t="s">
        <v>34</v>
      </c>
      <c r="C23" s="18" t="n">
        <v>80</v>
      </c>
      <c r="D23" s="14" t="n">
        <v>15</v>
      </c>
      <c r="E23" s="14" t="n">
        <v>6</v>
      </c>
      <c r="F23" s="7" t="n">
        <f aca="false">C23*D23</f>
        <v>1200</v>
      </c>
      <c r="G23" s="7" t="n">
        <f aca="false">C23*E23</f>
        <v>480</v>
      </c>
      <c r="H23" s="7" t="n">
        <f aca="false">F23-G23</f>
        <v>720</v>
      </c>
      <c r="I23" s="18" t="n">
        <v>81</v>
      </c>
      <c r="J23" s="19" t="n">
        <f aca="false">I23-C23</f>
        <v>1</v>
      </c>
      <c r="K23" s="10" t="s">
        <v>255</v>
      </c>
    </row>
    <row r="24" customFormat="false" ht="24.75" hidden="false" customHeight="true" outlineLevel="0" collapsed="false">
      <c r="A24" s="16" t="n">
        <v>46333</v>
      </c>
      <c r="B24" s="10" t="s">
        <v>35</v>
      </c>
      <c r="C24" s="18" t="n">
        <v>45</v>
      </c>
      <c r="D24" s="14" t="n">
        <v>30</v>
      </c>
      <c r="E24" s="14" t="n">
        <v>12</v>
      </c>
      <c r="F24" s="7" t="n">
        <f aca="false">C24*D24</f>
        <v>1350</v>
      </c>
      <c r="G24" s="7" t="n">
        <f aca="false">C24*E24</f>
        <v>540</v>
      </c>
      <c r="H24" s="7" t="n">
        <f aca="false">F24-G24</f>
        <v>810</v>
      </c>
      <c r="I24" s="18" t="n">
        <v>46</v>
      </c>
      <c r="J24" s="19" t="n">
        <f aca="false">I24-C24</f>
        <v>1</v>
      </c>
      <c r="K24" s="10" t="s">
        <v>255</v>
      </c>
    </row>
    <row r="25" customFormat="false" ht="24.75" hidden="false" customHeight="true" outlineLevel="0" collapsed="false">
      <c r="A25" s="16" t="n">
        <v>46333</v>
      </c>
      <c r="B25" s="10" t="s">
        <v>36</v>
      </c>
      <c r="C25" s="18" t="n">
        <v>30</v>
      </c>
      <c r="D25" s="14" t="n">
        <v>60</v>
      </c>
      <c r="E25" s="14" t="n">
        <v>28</v>
      </c>
      <c r="F25" s="7" t="n">
        <f aca="false">C25*D25</f>
        <v>1800</v>
      </c>
      <c r="G25" s="7" t="n">
        <f aca="false">C25*E25</f>
        <v>840</v>
      </c>
      <c r="H25" s="7" t="n">
        <f aca="false">F25-G25</f>
        <v>960</v>
      </c>
      <c r="I25" s="18" t="n">
        <v>30</v>
      </c>
      <c r="J25" s="19" t="n">
        <f aca="false">I25-C25</f>
        <v>0</v>
      </c>
      <c r="K25" s="10" t="s">
        <v>255</v>
      </c>
    </row>
    <row r="26" customFormat="false" ht="24.75" hidden="false" customHeight="true" outlineLevel="0" collapsed="false">
      <c r="A26" s="16" t="n">
        <v>46335</v>
      </c>
      <c r="B26" s="10" t="s">
        <v>34</v>
      </c>
      <c r="C26" s="18" t="n">
        <v>80</v>
      </c>
      <c r="D26" s="14" t="n">
        <v>15</v>
      </c>
      <c r="E26" s="14" t="n">
        <v>6</v>
      </c>
      <c r="F26" s="7" t="n">
        <f aca="false">C26*D26</f>
        <v>1200</v>
      </c>
      <c r="G26" s="7" t="n">
        <f aca="false">C26*E26</f>
        <v>480</v>
      </c>
      <c r="H26" s="7" t="n">
        <f aca="false">F26-G26</f>
        <v>720</v>
      </c>
      <c r="I26" s="18" t="n">
        <v>81</v>
      </c>
      <c r="J26" s="19" t="n">
        <f aca="false">I26-C26</f>
        <v>1</v>
      </c>
      <c r="K26" s="10" t="s">
        <v>255</v>
      </c>
    </row>
    <row r="27" customFormat="false" ht="24.75" hidden="false" customHeight="true" outlineLevel="0" collapsed="false">
      <c r="A27" s="16" t="n">
        <v>46335</v>
      </c>
      <c r="B27" s="10" t="s">
        <v>35</v>
      </c>
      <c r="C27" s="18" t="n">
        <v>45</v>
      </c>
      <c r="D27" s="14" t="n">
        <v>30</v>
      </c>
      <c r="E27" s="14" t="n">
        <v>12</v>
      </c>
      <c r="F27" s="7" t="n">
        <f aca="false">C27*D27</f>
        <v>1350</v>
      </c>
      <c r="G27" s="7" t="n">
        <f aca="false">C27*E27</f>
        <v>540</v>
      </c>
      <c r="H27" s="7" t="n">
        <f aca="false">F27-G27</f>
        <v>810</v>
      </c>
      <c r="I27" s="18" t="n">
        <v>46</v>
      </c>
      <c r="J27" s="19" t="n">
        <f aca="false">I27-C27</f>
        <v>1</v>
      </c>
      <c r="K27" s="10" t="s">
        <v>255</v>
      </c>
    </row>
    <row r="28" customFormat="false" ht="24.75" hidden="false" customHeight="true" outlineLevel="0" collapsed="false">
      <c r="A28" s="16" t="n">
        <v>46335</v>
      </c>
      <c r="B28" s="10" t="s">
        <v>36</v>
      </c>
      <c r="C28" s="18" t="n">
        <v>30</v>
      </c>
      <c r="D28" s="14" t="n">
        <v>60</v>
      </c>
      <c r="E28" s="14" t="n">
        <v>28</v>
      </c>
      <c r="F28" s="7" t="n">
        <f aca="false">C28*D28</f>
        <v>1800</v>
      </c>
      <c r="G28" s="7" t="n">
        <f aca="false">C28*E28</f>
        <v>840</v>
      </c>
      <c r="H28" s="7" t="n">
        <f aca="false">F28-G28</f>
        <v>960</v>
      </c>
      <c r="I28" s="18" t="n">
        <v>30</v>
      </c>
      <c r="J28" s="19" t="n">
        <f aca="false">I28-C28</f>
        <v>0</v>
      </c>
      <c r="K28" s="10" t="s">
        <v>255</v>
      </c>
    </row>
    <row r="29" customFormat="false" ht="24.75" hidden="false" customHeight="true" outlineLevel="0" collapsed="false">
      <c r="A29" s="16" t="n">
        <v>46336</v>
      </c>
      <c r="B29" s="10" t="s">
        <v>34</v>
      </c>
      <c r="C29" s="18" t="n">
        <v>80</v>
      </c>
      <c r="D29" s="14" t="n">
        <v>15</v>
      </c>
      <c r="E29" s="14" t="n">
        <v>6</v>
      </c>
      <c r="F29" s="7" t="n">
        <f aca="false">C29*D29</f>
        <v>1200</v>
      </c>
      <c r="G29" s="7" t="n">
        <f aca="false">C29*E29</f>
        <v>480</v>
      </c>
      <c r="H29" s="7" t="n">
        <f aca="false">F29-G29</f>
        <v>720</v>
      </c>
      <c r="I29" s="18" t="n">
        <v>81</v>
      </c>
      <c r="J29" s="19" t="n">
        <f aca="false">I29-C29</f>
        <v>1</v>
      </c>
      <c r="K29" s="10" t="s">
        <v>255</v>
      </c>
    </row>
    <row r="30" customFormat="false" ht="24.75" hidden="false" customHeight="true" outlineLevel="0" collapsed="false">
      <c r="A30" s="16" t="n">
        <v>46336</v>
      </c>
      <c r="B30" s="10" t="s">
        <v>35</v>
      </c>
      <c r="C30" s="18" t="n">
        <v>45</v>
      </c>
      <c r="D30" s="14" t="n">
        <v>30</v>
      </c>
      <c r="E30" s="14" t="n">
        <v>12</v>
      </c>
      <c r="F30" s="7" t="n">
        <f aca="false">C30*D30</f>
        <v>1350</v>
      </c>
      <c r="G30" s="7" t="n">
        <f aca="false">C30*E30</f>
        <v>540</v>
      </c>
      <c r="H30" s="7" t="n">
        <f aca="false">F30-G30</f>
        <v>810</v>
      </c>
      <c r="I30" s="18" t="n">
        <v>46</v>
      </c>
      <c r="J30" s="19" t="n">
        <f aca="false">I30-C30</f>
        <v>1</v>
      </c>
      <c r="K30" s="10" t="s">
        <v>255</v>
      </c>
    </row>
    <row r="31" customFormat="false" ht="24.75" hidden="false" customHeight="true" outlineLevel="0" collapsed="false">
      <c r="A31" s="16" t="n">
        <v>46336</v>
      </c>
      <c r="B31" s="10" t="s">
        <v>36</v>
      </c>
      <c r="C31" s="18" t="n">
        <v>30</v>
      </c>
      <c r="D31" s="14" t="n">
        <v>60</v>
      </c>
      <c r="E31" s="14" t="n">
        <v>28</v>
      </c>
      <c r="F31" s="7" t="n">
        <f aca="false">C31*D31</f>
        <v>1800</v>
      </c>
      <c r="G31" s="7" t="n">
        <f aca="false">C31*E31</f>
        <v>840</v>
      </c>
      <c r="H31" s="7" t="n">
        <f aca="false">F31-G31</f>
        <v>960</v>
      </c>
      <c r="I31" s="18" t="n">
        <v>30</v>
      </c>
      <c r="J31" s="19" t="n">
        <f aca="false">I31-C31</f>
        <v>0</v>
      </c>
      <c r="K31" s="10" t="s">
        <v>255</v>
      </c>
    </row>
    <row r="32" customFormat="false" ht="24.75" hidden="false" customHeight="true" outlineLevel="0" collapsed="false">
      <c r="A32" s="16" t="n">
        <v>46337</v>
      </c>
      <c r="B32" s="10" t="s">
        <v>34</v>
      </c>
      <c r="C32" s="18" t="n">
        <v>80</v>
      </c>
      <c r="D32" s="14" t="n">
        <v>15</v>
      </c>
      <c r="E32" s="14" t="n">
        <v>6</v>
      </c>
      <c r="F32" s="7" t="n">
        <f aca="false">C32*D32</f>
        <v>1200</v>
      </c>
      <c r="G32" s="7" t="n">
        <f aca="false">C32*E32</f>
        <v>480</v>
      </c>
      <c r="H32" s="7" t="n">
        <f aca="false">F32-G32</f>
        <v>720</v>
      </c>
      <c r="I32" s="18" t="n">
        <v>81</v>
      </c>
      <c r="J32" s="19" t="n">
        <f aca="false">I32-C32</f>
        <v>1</v>
      </c>
      <c r="K32" s="10" t="s">
        <v>255</v>
      </c>
    </row>
    <row r="33" customFormat="false" ht="24.75" hidden="false" customHeight="true" outlineLevel="0" collapsed="false">
      <c r="A33" s="16" t="n">
        <v>46337</v>
      </c>
      <c r="B33" s="10" t="s">
        <v>35</v>
      </c>
      <c r="C33" s="18" t="n">
        <v>45</v>
      </c>
      <c r="D33" s="14" t="n">
        <v>30</v>
      </c>
      <c r="E33" s="14" t="n">
        <v>12</v>
      </c>
      <c r="F33" s="7" t="n">
        <f aca="false">C33*D33</f>
        <v>1350</v>
      </c>
      <c r="G33" s="7" t="n">
        <f aca="false">C33*E33</f>
        <v>540</v>
      </c>
      <c r="H33" s="7" t="n">
        <f aca="false">F33-G33</f>
        <v>810</v>
      </c>
      <c r="I33" s="18" t="n">
        <v>46</v>
      </c>
      <c r="J33" s="19" t="n">
        <f aca="false">I33-C33</f>
        <v>1</v>
      </c>
      <c r="K33" s="10" t="s">
        <v>255</v>
      </c>
    </row>
    <row r="34" customFormat="false" ht="24.75" hidden="false" customHeight="true" outlineLevel="0" collapsed="false">
      <c r="A34" s="16" t="n">
        <v>46337</v>
      </c>
      <c r="B34" s="10" t="s">
        <v>36</v>
      </c>
      <c r="C34" s="18" t="n">
        <v>30</v>
      </c>
      <c r="D34" s="14" t="n">
        <v>60</v>
      </c>
      <c r="E34" s="14" t="n">
        <v>28</v>
      </c>
      <c r="F34" s="7" t="n">
        <f aca="false">C34*D34</f>
        <v>1800</v>
      </c>
      <c r="G34" s="7" t="n">
        <f aca="false">C34*E34</f>
        <v>840</v>
      </c>
      <c r="H34" s="7" t="n">
        <f aca="false">F34-G34</f>
        <v>960</v>
      </c>
      <c r="I34" s="18" t="n">
        <v>30</v>
      </c>
      <c r="J34" s="19" t="n">
        <f aca="false">I34-C34</f>
        <v>0</v>
      </c>
      <c r="K34" s="10" t="s">
        <v>255</v>
      </c>
    </row>
    <row r="35" customFormat="false" ht="24.75" hidden="false" customHeight="true" outlineLevel="0" collapsed="false">
      <c r="A35" s="16" t="n">
        <v>46338</v>
      </c>
      <c r="B35" s="10" t="s">
        <v>34</v>
      </c>
      <c r="C35" s="18" t="n">
        <v>80</v>
      </c>
      <c r="D35" s="14" t="n">
        <v>15</v>
      </c>
      <c r="E35" s="14" t="n">
        <v>6</v>
      </c>
      <c r="F35" s="7" t="n">
        <f aca="false">C35*D35</f>
        <v>1200</v>
      </c>
      <c r="G35" s="7" t="n">
        <f aca="false">C35*E35</f>
        <v>480</v>
      </c>
      <c r="H35" s="7" t="n">
        <f aca="false">F35-G35</f>
        <v>720</v>
      </c>
      <c r="I35" s="18" t="n">
        <v>81</v>
      </c>
      <c r="J35" s="19" t="n">
        <f aca="false">I35-C35</f>
        <v>1</v>
      </c>
      <c r="K35" s="10" t="s">
        <v>255</v>
      </c>
    </row>
    <row r="36" customFormat="false" ht="24.75" hidden="false" customHeight="true" outlineLevel="0" collapsed="false">
      <c r="A36" s="16" t="n">
        <v>46338</v>
      </c>
      <c r="B36" s="10" t="s">
        <v>35</v>
      </c>
      <c r="C36" s="18" t="n">
        <v>45</v>
      </c>
      <c r="D36" s="14" t="n">
        <v>30</v>
      </c>
      <c r="E36" s="14" t="n">
        <v>12</v>
      </c>
      <c r="F36" s="7" t="n">
        <f aca="false">C36*D36</f>
        <v>1350</v>
      </c>
      <c r="G36" s="7" t="n">
        <f aca="false">C36*E36</f>
        <v>540</v>
      </c>
      <c r="H36" s="7" t="n">
        <f aca="false">F36-G36</f>
        <v>810</v>
      </c>
      <c r="I36" s="18" t="n">
        <v>46</v>
      </c>
      <c r="J36" s="19" t="n">
        <f aca="false">I36-C36</f>
        <v>1</v>
      </c>
      <c r="K36" s="10" t="s">
        <v>255</v>
      </c>
    </row>
    <row r="37" customFormat="false" ht="24.75" hidden="false" customHeight="true" outlineLevel="0" collapsed="false">
      <c r="A37" s="16" t="n">
        <v>46338</v>
      </c>
      <c r="B37" s="10" t="s">
        <v>36</v>
      </c>
      <c r="C37" s="18" t="n">
        <v>30</v>
      </c>
      <c r="D37" s="14" t="n">
        <v>60</v>
      </c>
      <c r="E37" s="14" t="n">
        <v>28</v>
      </c>
      <c r="F37" s="7" t="n">
        <f aca="false">C37*D37</f>
        <v>1800</v>
      </c>
      <c r="G37" s="7" t="n">
        <f aca="false">C37*E37</f>
        <v>840</v>
      </c>
      <c r="H37" s="7" t="n">
        <f aca="false">F37-G37</f>
        <v>960</v>
      </c>
      <c r="I37" s="18" t="n">
        <v>30</v>
      </c>
      <c r="J37" s="19" t="n">
        <f aca="false">I37-C37</f>
        <v>0</v>
      </c>
      <c r="K37" s="10" t="s">
        <v>255</v>
      </c>
    </row>
    <row r="38" customFormat="false" ht="24.75" hidden="false" customHeight="true" outlineLevel="0" collapsed="false">
      <c r="A38" s="16" t="n">
        <v>46339</v>
      </c>
      <c r="B38" s="10" t="s">
        <v>34</v>
      </c>
      <c r="C38" s="18" t="n">
        <v>80</v>
      </c>
      <c r="D38" s="14" t="n">
        <v>15</v>
      </c>
      <c r="E38" s="14" t="n">
        <v>6</v>
      </c>
      <c r="F38" s="7" t="n">
        <f aca="false">C38*D38</f>
        <v>1200</v>
      </c>
      <c r="G38" s="7" t="n">
        <f aca="false">C38*E38</f>
        <v>480</v>
      </c>
      <c r="H38" s="7" t="n">
        <f aca="false">F38-G38</f>
        <v>720</v>
      </c>
      <c r="I38" s="18" t="n">
        <v>81</v>
      </c>
      <c r="J38" s="19" t="n">
        <f aca="false">I38-C38</f>
        <v>1</v>
      </c>
      <c r="K38" s="10" t="s">
        <v>255</v>
      </c>
    </row>
    <row r="39" customFormat="false" ht="24.75" hidden="false" customHeight="true" outlineLevel="0" collapsed="false">
      <c r="A39" s="16" t="n">
        <v>46339</v>
      </c>
      <c r="B39" s="10" t="s">
        <v>35</v>
      </c>
      <c r="C39" s="18" t="n">
        <v>45</v>
      </c>
      <c r="D39" s="14" t="n">
        <v>30</v>
      </c>
      <c r="E39" s="14" t="n">
        <v>12</v>
      </c>
      <c r="F39" s="7" t="n">
        <f aca="false">C39*D39</f>
        <v>1350</v>
      </c>
      <c r="G39" s="7" t="n">
        <f aca="false">C39*E39</f>
        <v>540</v>
      </c>
      <c r="H39" s="7" t="n">
        <f aca="false">F39-G39</f>
        <v>810</v>
      </c>
      <c r="I39" s="18" t="n">
        <v>46</v>
      </c>
      <c r="J39" s="19" t="n">
        <f aca="false">I39-C39</f>
        <v>1</v>
      </c>
      <c r="K39" s="10" t="s">
        <v>255</v>
      </c>
    </row>
    <row r="40" customFormat="false" ht="24.75" hidden="false" customHeight="true" outlineLevel="0" collapsed="false">
      <c r="A40" s="16" t="n">
        <v>46339</v>
      </c>
      <c r="B40" s="10" t="s">
        <v>36</v>
      </c>
      <c r="C40" s="18" t="n">
        <v>30</v>
      </c>
      <c r="D40" s="14" t="n">
        <v>60</v>
      </c>
      <c r="E40" s="14" t="n">
        <v>28</v>
      </c>
      <c r="F40" s="7" t="n">
        <f aca="false">C40*D40</f>
        <v>1800</v>
      </c>
      <c r="G40" s="7" t="n">
        <f aca="false">C40*E40</f>
        <v>840</v>
      </c>
      <c r="H40" s="7" t="n">
        <f aca="false">F40-G40</f>
        <v>960</v>
      </c>
      <c r="I40" s="18" t="n">
        <v>30</v>
      </c>
      <c r="J40" s="19" t="n">
        <f aca="false">I40-C40</f>
        <v>0</v>
      </c>
      <c r="K40" s="10" t="s">
        <v>255</v>
      </c>
    </row>
    <row r="41" customFormat="false" ht="24.75" hidden="false" customHeight="true" outlineLevel="0" collapsed="false">
      <c r="A41" s="16" t="n">
        <v>46340</v>
      </c>
      <c r="B41" s="10" t="s">
        <v>34</v>
      </c>
      <c r="C41" s="18" t="n">
        <v>80</v>
      </c>
      <c r="D41" s="14" t="n">
        <v>15</v>
      </c>
      <c r="E41" s="14" t="n">
        <v>6</v>
      </c>
      <c r="F41" s="7" t="n">
        <f aca="false">C41*D41</f>
        <v>1200</v>
      </c>
      <c r="G41" s="7" t="n">
        <f aca="false">C41*E41</f>
        <v>480</v>
      </c>
      <c r="H41" s="7" t="n">
        <f aca="false">F41-G41</f>
        <v>720</v>
      </c>
      <c r="I41" s="18" t="n">
        <v>81</v>
      </c>
      <c r="J41" s="19" t="n">
        <f aca="false">I41-C41</f>
        <v>1</v>
      </c>
      <c r="K41" s="10" t="s">
        <v>255</v>
      </c>
    </row>
    <row r="42" customFormat="false" ht="24.75" hidden="false" customHeight="true" outlineLevel="0" collapsed="false">
      <c r="A42" s="16" t="n">
        <v>46340</v>
      </c>
      <c r="B42" s="10" t="s">
        <v>35</v>
      </c>
      <c r="C42" s="18" t="n">
        <v>45</v>
      </c>
      <c r="D42" s="14" t="n">
        <v>30</v>
      </c>
      <c r="E42" s="14" t="n">
        <v>12</v>
      </c>
      <c r="F42" s="7" t="n">
        <f aca="false">C42*D42</f>
        <v>1350</v>
      </c>
      <c r="G42" s="7" t="n">
        <f aca="false">C42*E42</f>
        <v>540</v>
      </c>
      <c r="H42" s="7" t="n">
        <f aca="false">F42-G42</f>
        <v>810</v>
      </c>
      <c r="I42" s="18" t="n">
        <v>46</v>
      </c>
      <c r="J42" s="19" t="n">
        <f aca="false">I42-C42</f>
        <v>1</v>
      </c>
      <c r="K42" s="10" t="s">
        <v>255</v>
      </c>
    </row>
    <row r="43" customFormat="false" ht="24.75" hidden="false" customHeight="true" outlineLevel="0" collapsed="false">
      <c r="A43" s="16" t="n">
        <v>46340</v>
      </c>
      <c r="B43" s="10" t="s">
        <v>36</v>
      </c>
      <c r="C43" s="18" t="n">
        <v>30</v>
      </c>
      <c r="D43" s="14" t="n">
        <v>60</v>
      </c>
      <c r="E43" s="14" t="n">
        <v>28</v>
      </c>
      <c r="F43" s="7" t="n">
        <f aca="false">C43*D43</f>
        <v>1800</v>
      </c>
      <c r="G43" s="7" t="n">
        <f aca="false">C43*E43</f>
        <v>840</v>
      </c>
      <c r="H43" s="7" t="n">
        <f aca="false">F43-G43</f>
        <v>960</v>
      </c>
      <c r="I43" s="18" t="n">
        <v>30</v>
      </c>
      <c r="J43" s="19" t="n">
        <f aca="false">I43-C43</f>
        <v>0</v>
      </c>
      <c r="K43" s="10" t="s">
        <v>255</v>
      </c>
    </row>
    <row r="44" customFormat="false" ht="24.75" hidden="false" customHeight="true" outlineLevel="0" collapsed="false">
      <c r="A44" s="16" t="n">
        <v>46342</v>
      </c>
      <c r="B44" s="10" t="s">
        <v>34</v>
      </c>
      <c r="C44" s="18" t="n">
        <v>80</v>
      </c>
      <c r="D44" s="14" t="n">
        <v>15</v>
      </c>
      <c r="E44" s="14" t="n">
        <v>6</v>
      </c>
      <c r="F44" s="7" t="n">
        <f aca="false">C44*D44</f>
        <v>1200</v>
      </c>
      <c r="G44" s="7" t="n">
        <f aca="false">C44*E44</f>
        <v>480</v>
      </c>
      <c r="H44" s="7" t="n">
        <f aca="false">F44-G44</f>
        <v>720</v>
      </c>
      <c r="I44" s="18" t="n">
        <v>81</v>
      </c>
      <c r="J44" s="19" t="n">
        <f aca="false">I44-C44</f>
        <v>1</v>
      </c>
      <c r="K44" s="10" t="s">
        <v>255</v>
      </c>
    </row>
    <row r="45" customFormat="false" ht="24.75" hidden="false" customHeight="true" outlineLevel="0" collapsed="false">
      <c r="A45" s="16" t="n">
        <v>46342</v>
      </c>
      <c r="B45" s="10" t="s">
        <v>35</v>
      </c>
      <c r="C45" s="18" t="n">
        <v>45</v>
      </c>
      <c r="D45" s="14" t="n">
        <v>30</v>
      </c>
      <c r="E45" s="14" t="n">
        <v>12</v>
      </c>
      <c r="F45" s="7" t="n">
        <f aca="false">C45*D45</f>
        <v>1350</v>
      </c>
      <c r="G45" s="7" t="n">
        <f aca="false">C45*E45</f>
        <v>540</v>
      </c>
      <c r="H45" s="7" t="n">
        <f aca="false">F45-G45</f>
        <v>810</v>
      </c>
      <c r="I45" s="18" t="n">
        <v>46</v>
      </c>
      <c r="J45" s="19" t="n">
        <f aca="false">I45-C45</f>
        <v>1</v>
      </c>
      <c r="K45" s="10" t="s">
        <v>255</v>
      </c>
    </row>
    <row r="46" customFormat="false" ht="24.75" hidden="false" customHeight="true" outlineLevel="0" collapsed="false">
      <c r="A46" s="16" t="n">
        <v>46342</v>
      </c>
      <c r="B46" s="10" t="s">
        <v>36</v>
      </c>
      <c r="C46" s="18" t="n">
        <v>30</v>
      </c>
      <c r="D46" s="14" t="n">
        <v>60</v>
      </c>
      <c r="E46" s="14" t="n">
        <v>28</v>
      </c>
      <c r="F46" s="7" t="n">
        <f aca="false">C46*D46</f>
        <v>1800</v>
      </c>
      <c r="G46" s="7" t="n">
        <f aca="false">C46*E46</f>
        <v>840</v>
      </c>
      <c r="H46" s="7" t="n">
        <f aca="false">F46-G46</f>
        <v>960</v>
      </c>
      <c r="I46" s="18" t="n">
        <v>30</v>
      </c>
      <c r="J46" s="19" t="n">
        <f aca="false">I46-C46</f>
        <v>0</v>
      </c>
      <c r="K46" s="10" t="s">
        <v>255</v>
      </c>
    </row>
    <row r="47" customFormat="false" ht="24.75" hidden="false" customHeight="true" outlineLevel="0" collapsed="false">
      <c r="A47" s="16" t="n">
        <v>46343</v>
      </c>
      <c r="B47" s="10" t="s">
        <v>34</v>
      </c>
      <c r="C47" s="18" t="n">
        <v>80</v>
      </c>
      <c r="D47" s="14" t="n">
        <v>15</v>
      </c>
      <c r="E47" s="14" t="n">
        <v>6</v>
      </c>
      <c r="F47" s="7" t="n">
        <f aca="false">C47*D47</f>
        <v>1200</v>
      </c>
      <c r="G47" s="7" t="n">
        <f aca="false">C47*E47</f>
        <v>480</v>
      </c>
      <c r="H47" s="7" t="n">
        <f aca="false">F47-G47</f>
        <v>720</v>
      </c>
      <c r="I47" s="18" t="n">
        <v>81</v>
      </c>
      <c r="J47" s="19" t="n">
        <f aca="false">I47-C47</f>
        <v>1</v>
      </c>
      <c r="K47" s="10" t="s">
        <v>255</v>
      </c>
    </row>
    <row r="48" customFormat="false" ht="24.75" hidden="false" customHeight="true" outlineLevel="0" collapsed="false">
      <c r="A48" s="16" t="n">
        <v>46343</v>
      </c>
      <c r="B48" s="10" t="s">
        <v>35</v>
      </c>
      <c r="C48" s="18" t="n">
        <v>45</v>
      </c>
      <c r="D48" s="14" t="n">
        <v>30</v>
      </c>
      <c r="E48" s="14" t="n">
        <v>12</v>
      </c>
      <c r="F48" s="7" t="n">
        <f aca="false">C48*D48</f>
        <v>1350</v>
      </c>
      <c r="G48" s="7" t="n">
        <f aca="false">C48*E48</f>
        <v>540</v>
      </c>
      <c r="H48" s="7" t="n">
        <f aca="false">F48-G48</f>
        <v>810</v>
      </c>
      <c r="I48" s="18" t="n">
        <v>46</v>
      </c>
      <c r="J48" s="19" t="n">
        <f aca="false">I48-C48</f>
        <v>1</v>
      </c>
      <c r="K48" s="10" t="s">
        <v>255</v>
      </c>
    </row>
    <row r="49" customFormat="false" ht="24.75" hidden="false" customHeight="true" outlineLevel="0" collapsed="false">
      <c r="A49" s="16" t="n">
        <v>46343</v>
      </c>
      <c r="B49" s="10" t="s">
        <v>36</v>
      </c>
      <c r="C49" s="18" t="n">
        <v>30</v>
      </c>
      <c r="D49" s="14" t="n">
        <v>60</v>
      </c>
      <c r="E49" s="14" t="n">
        <v>28</v>
      </c>
      <c r="F49" s="7" t="n">
        <f aca="false">C49*D49</f>
        <v>1800</v>
      </c>
      <c r="G49" s="7" t="n">
        <f aca="false">C49*E49</f>
        <v>840</v>
      </c>
      <c r="H49" s="7" t="n">
        <f aca="false">F49-G49</f>
        <v>960</v>
      </c>
      <c r="I49" s="18" t="n">
        <v>30</v>
      </c>
      <c r="J49" s="19" t="n">
        <f aca="false">I49-C49</f>
        <v>0</v>
      </c>
      <c r="K49" s="10" t="s">
        <v>255</v>
      </c>
    </row>
    <row r="50" customFormat="false" ht="24.75" hidden="false" customHeight="true" outlineLevel="0" collapsed="false">
      <c r="A50" s="16" t="n">
        <v>46344</v>
      </c>
      <c r="B50" s="10" t="s">
        <v>34</v>
      </c>
      <c r="C50" s="18" t="n">
        <v>80</v>
      </c>
      <c r="D50" s="14" t="n">
        <v>15</v>
      </c>
      <c r="E50" s="14" t="n">
        <v>6</v>
      </c>
      <c r="F50" s="7" t="n">
        <f aca="false">C50*D50</f>
        <v>1200</v>
      </c>
      <c r="G50" s="7" t="n">
        <f aca="false">C50*E50</f>
        <v>480</v>
      </c>
      <c r="H50" s="7" t="n">
        <f aca="false">F50-G50</f>
        <v>720</v>
      </c>
      <c r="I50" s="18" t="n">
        <v>81</v>
      </c>
      <c r="J50" s="19" t="n">
        <f aca="false">I50-C50</f>
        <v>1</v>
      </c>
      <c r="K50" s="10" t="s">
        <v>255</v>
      </c>
    </row>
    <row r="51" customFormat="false" ht="24.75" hidden="false" customHeight="true" outlineLevel="0" collapsed="false">
      <c r="A51" s="16" t="n">
        <v>46344</v>
      </c>
      <c r="B51" s="10" t="s">
        <v>35</v>
      </c>
      <c r="C51" s="18" t="n">
        <v>45</v>
      </c>
      <c r="D51" s="14" t="n">
        <v>30</v>
      </c>
      <c r="E51" s="14" t="n">
        <v>12</v>
      </c>
      <c r="F51" s="7" t="n">
        <f aca="false">C51*D51</f>
        <v>1350</v>
      </c>
      <c r="G51" s="7" t="n">
        <f aca="false">C51*E51</f>
        <v>540</v>
      </c>
      <c r="H51" s="7" t="n">
        <f aca="false">F51-G51</f>
        <v>810</v>
      </c>
      <c r="I51" s="18" t="n">
        <v>46</v>
      </c>
      <c r="J51" s="19" t="n">
        <f aca="false">I51-C51</f>
        <v>1</v>
      </c>
      <c r="K51" s="10" t="s">
        <v>255</v>
      </c>
    </row>
    <row r="52" customFormat="false" ht="24.75" hidden="false" customHeight="true" outlineLevel="0" collapsed="false">
      <c r="A52" s="16" t="n">
        <v>46344</v>
      </c>
      <c r="B52" s="10" t="s">
        <v>36</v>
      </c>
      <c r="C52" s="18" t="n">
        <v>30</v>
      </c>
      <c r="D52" s="14" t="n">
        <v>60</v>
      </c>
      <c r="E52" s="14" t="n">
        <v>28</v>
      </c>
      <c r="F52" s="7" t="n">
        <f aca="false">C52*D52</f>
        <v>1800</v>
      </c>
      <c r="G52" s="7" t="n">
        <f aca="false">C52*E52</f>
        <v>840</v>
      </c>
      <c r="H52" s="7" t="n">
        <f aca="false">F52-G52</f>
        <v>960</v>
      </c>
      <c r="I52" s="18" t="n">
        <v>30</v>
      </c>
      <c r="J52" s="19" t="n">
        <f aca="false">I52-C52</f>
        <v>0</v>
      </c>
      <c r="K52" s="10" t="s">
        <v>255</v>
      </c>
    </row>
    <row r="53" customFormat="false" ht="24.75" hidden="false" customHeight="true" outlineLevel="0" collapsed="false">
      <c r="A53" s="16" t="n">
        <v>46345</v>
      </c>
      <c r="B53" s="10" t="s">
        <v>34</v>
      </c>
      <c r="C53" s="18" t="n">
        <v>80</v>
      </c>
      <c r="D53" s="14" t="n">
        <v>15</v>
      </c>
      <c r="E53" s="14" t="n">
        <v>6</v>
      </c>
      <c r="F53" s="7" t="n">
        <f aca="false">C53*D53</f>
        <v>1200</v>
      </c>
      <c r="G53" s="7" t="n">
        <f aca="false">C53*E53</f>
        <v>480</v>
      </c>
      <c r="H53" s="7" t="n">
        <f aca="false">F53-G53</f>
        <v>720</v>
      </c>
      <c r="I53" s="18" t="n">
        <v>81</v>
      </c>
      <c r="J53" s="19" t="n">
        <f aca="false">I53-C53</f>
        <v>1</v>
      </c>
      <c r="K53" s="10" t="s">
        <v>255</v>
      </c>
    </row>
    <row r="54" customFormat="false" ht="24.75" hidden="false" customHeight="true" outlineLevel="0" collapsed="false">
      <c r="A54" s="16" t="n">
        <v>46345</v>
      </c>
      <c r="B54" s="10" t="s">
        <v>35</v>
      </c>
      <c r="C54" s="18" t="n">
        <v>45</v>
      </c>
      <c r="D54" s="14" t="n">
        <v>30</v>
      </c>
      <c r="E54" s="14" t="n">
        <v>12</v>
      </c>
      <c r="F54" s="7" t="n">
        <f aca="false">C54*D54</f>
        <v>1350</v>
      </c>
      <c r="G54" s="7" t="n">
        <f aca="false">C54*E54</f>
        <v>540</v>
      </c>
      <c r="H54" s="7" t="n">
        <f aca="false">F54-G54</f>
        <v>810</v>
      </c>
      <c r="I54" s="18" t="n">
        <v>46</v>
      </c>
      <c r="J54" s="19" t="n">
        <f aca="false">I54-C54</f>
        <v>1</v>
      </c>
      <c r="K54" s="10" t="s">
        <v>255</v>
      </c>
    </row>
    <row r="55" customFormat="false" ht="24.75" hidden="false" customHeight="true" outlineLevel="0" collapsed="false">
      <c r="A55" s="16" t="n">
        <v>46345</v>
      </c>
      <c r="B55" s="10" t="s">
        <v>36</v>
      </c>
      <c r="C55" s="18" t="n">
        <v>30</v>
      </c>
      <c r="D55" s="14" t="n">
        <v>60</v>
      </c>
      <c r="E55" s="14" t="n">
        <v>28</v>
      </c>
      <c r="F55" s="7" t="n">
        <f aca="false">C55*D55</f>
        <v>1800</v>
      </c>
      <c r="G55" s="7" t="n">
        <f aca="false">C55*E55</f>
        <v>840</v>
      </c>
      <c r="H55" s="7" t="n">
        <f aca="false">F55-G55</f>
        <v>960</v>
      </c>
      <c r="I55" s="18" t="n">
        <v>30</v>
      </c>
      <c r="J55" s="19" t="n">
        <f aca="false">I55-C55</f>
        <v>0</v>
      </c>
      <c r="K55" s="10" t="s">
        <v>255</v>
      </c>
    </row>
    <row r="56" customFormat="false" ht="24.75" hidden="false" customHeight="true" outlineLevel="0" collapsed="false">
      <c r="A56" s="16" t="n">
        <v>46346</v>
      </c>
      <c r="B56" s="10" t="s">
        <v>34</v>
      </c>
      <c r="C56" s="18" t="n">
        <v>80</v>
      </c>
      <c r="D56" s="14" t="n">
        <v>15</v>
      </c>
      <c r="E56" s="14" t="n">
        <v>6</v>
      </c>
      <c r="F56" s="7" t="n">
        <f aca="false">C56*D56</f>
        <v>1200</v>
      </c>
      <c r="G56" s="7" t="n">
        <f aca="false">C56*E56</f>
        <v>480</v>
      </c>
      <c r="H56" s="7" t="n">
        <f aca="false">F56-G56</f>
        <v>720</v>
      </c>
      <c r="I56" s="18" t="n">
        <v>81</v>
      </c>
      <c r="J56" s="19" t="n">
        <f aca="false">I56-C56</f>
        <v>1</v>
      </c>
      <c r="K56" s="10" t="s">
        <v>255</v>
      </c>
    </row>
    <row r="57" customFormat="false" ht="24.75" hidden="false" customHeight="true" outlineLevel="0" collapsed="false">
      <c r="A57" s="16" t="n">
        <v>46346</v>
      </c>
      <c r="B57" s="10" t="s">
        <v>35</v>
      </c>
      <c r="C57" s="18" t="n">
        <v>45</v>
      </c>
      <c r="D57" s="14" t="n">
        <v>30</v>
      </c>
      <c r="E57" s="14" t="n">
        <v>12</v>
      </c>
      <c r="F57" s="7" t="n">
        <f aca="false">C57*D57</f>
        <v>1350</v>
      </c>
      <c r="G57" s="7" t="n">
        <f aca="false">C57*E57</f>
        <v>540</v>
      </c>
      <c r="H57" s="7" t="n">
        <f aca="false">F57-G57</f>
        <v>810</v>
      </c>
      <c r="I57" s="18" t="n">
        <v>46</v>
      </c>
      <c r="J57" s="19" t="n">
        <f aca="false">I57-C57</f>
        <v>1</v>
      </c>
      <c r="K57" s="10" t="s">
        <v>255</v>
      </c>
    </row>
    <row r="58" customFormat="false" ht="24.75" hidden="false" customHeight="true" outlineLevel="0" collapsed="false">
      <c r="A58" s="16" t="n">
        <v>46346</v>
      </c>
      <c r="B58" s="10" t="s">
        <v>36</v>
      </c>
      <c r="C58" s="18" t="n">
        <v>30</v>
      </c>
      <c r="D58" s="14" t="n">
        <v>60</v>
      </c>
      <c r="E58" s="14" t="n">
        <v>28</v>
      </c>
      <c r="F58" s="7" t="n">
        <f aca="false">C58*D58</f>
        <v>1800</v>
      </c>
      <c r="G58" s="7" t="n">
        <f aca="false">C58*E58</f>
        <v>840</v>
      </c>
      <c r="H58" s="7" t="n">
        <f aca="false">F58-G58</f>
        <v>960</v>
      </c>
      <c r="I58" s="18" t="n">
        <v>30</v>
      </c>
      <c r="J58" s="19" t="n">
        <f aca="false">I58-C58</f>
        <v>0</v>
      </c>
      <c r="K58" s="10" t="s">
        <v>255</v>
      </c>
    </row>
    <row r="59" customFormat="false" ht="24.75" hidden="false" customHeight="true" outlineLevel="0" collapsed="false">
      <c r="A59" s="16" t="n">
        <v>46347</v>
      </c>
      <c r="B59" s="10" t="s">
        <v>34</v>
      </c>
      <c r="C59" s="18" t="n">
        <v>80</v>
      </c>
      <c r="D59" s="14" t="n">
        <v>15</v>
      </c>
      <c r="E59" s="14" t="n">
        <v>6</v>
      </c>
      <c r="F59" s="7" t="n">
        <f aca="false">C59*D59</f>
        <v>1200</v>
      </c>
      <c r="G59" s="7" t="n">
        <f aca="false">C59*E59</f>
        <v>480</v>
      </c>
      <c r="H59" s="7" t="n">
        <f aca="false">F59-G59</f>
        <v>720</v>
      </c>
      <c r="I59" s="18" t="n">
        <v>81</v>
      </c>
      <c r="J59" s="19" t="n">
        <f aca="false">I59-C59</f>
        <v>1</v>
      </c>
      <c r="K59" s="10" t="s">
        <v>255</v>
      </c>
    </row>
    <row r="60" customFormat="false" ht="24.75" hidden="false" customHeight="true" outlineLevel="0" collapsed="false">
      <c r="A60" s="16" t="n">
        <v>46347</v>
      </c>
      <c r="B60" s="10" t="s">
        <v>35</v>
      </c>
      <c r="C60" s="18" t="n">
        <v>45</v>
      </c>
      <c r="D60" s="14" t="n">
        <v>30</v>
      </c>
      <c r="E60" s="14" t="n">
        <v>12</v>
      </c>
      <c r="F60" s="7" t="n">
        <f aca="false">C60*D60</f>
        <v>1350</v>
      </c>
      <c r="G60" s="7" t="n">
        <f aca="false">C60*E60</f>
        <v>540</v>
      </c>
      <c r="H60" s="7" t="n">
        <f aca="false">F60-G60</f>
        <v>810</v>
      </c>
      <c r="I60" s="18" t="n">
        <v>46</v>
      </c>
      <c r="J60" s="19" t="n">
        <f aca="false">I60-C60</f>
        <v>1</v>
      </c>
      <c r="K60" s="10" t="s">
        <v>255</v>
      </c>
    </row>
    <row r="61" customFormat="false" ht="24.75" hidden="false" customHeight="true" outlineLevel="0" collapsed="false">
      <c r="A61" s="16" t="n">
        <v>46347</v>
      </c>
      <c r="B61" s="10" t="s">
        <v>36</v>
      </c>
      <c r="C61" s="18" t="n">
        <v>30</v>
      </c>
      <c r="D61" s="14" t="n">
        <v>60</v>
      </c>
      <c r="E61" s="14" t="n">
        <v>28</v>
      </c>
      <c r="F61" s="7" t="n">
        <f aca="false">C61*D61</f>
        <v>1800</v>
      </c>
      <c r="G61" s="7" t="n">
        <f aca="false">C61*E61</f>
        <v>840</v>
      </c>
      <c r="H61" s="7" t="n">
        <f aca="false">F61-G61</f>
        <v>960</v>
      </c>
      <c r="I61" s="18" t="n">
        <v>30</v>
      </c>
      <c r="J61" s="19" t="n">
        <f aca="false">I61-C61</f>
        <v>0</v>
      </c>
      <c r="K61" s="10" t="s">
        <v>255</v>
      </c>
    </row>
    <row r="62" customFormat="false" ht="24.75" hidden="false" customHeight="true" outlineLevel="0" collapsed="false">
      <c r="A62" s="16" t="n">
        <v>46349</v>
      </c>
      <c r="B62" s="10" t="s">
        <v>34</v>
      </c>
      <c r="C62" s="18" t="n">
        <v>80</v>
      </c>
      <c r="D62" s="14" t="n">
        <v>15</v>
      </c>
      <c r="E62" s="14" t="n">
        <v>6</v>
      </c>
      <c r="F62" s="7" t="n">
        <f aca="false">C62*D62</f>
        <v>1200</v>
      </c>
      <c r="G62" s="7" t="n">
        <f aca="false">C62*E62</f>
        <v>480</v>
      </c>
      <c r="H62" s="7" t="n">
        <f aca="false">F62-G62</f>
        <v>720</v>
      </c>
      <c r="I62" s="18" t="n">
        <v>81</v>
      </c>
      <c r="J62" s="19" t="n">
        <f aca="false">I62-C62</f>
        <v>1</v>
      </c>
      <c r="K62" s="10" t="s">
        <v>255</v>
      </c>
    </row>
    <row r="63" customFormat="false" ht="24.75" hidden="false" customHeight="true" outlineLevel="0" collapsed="false">
      <c r="A63" s="16" t="n">
        <v>46349</v>
      </c>
      <c r="B63" s="10" t="s">
        <v>35</v>
      </c>
      <c r="C63" s="18" t="n">
        <v>45</v>
      </c>
      <c r="D63" s="14" t="n">
        <v>30</v>
      </c>
      <c r="E63" s="14" t="n">
        <v>12</v>
      </c>
      <c r="F63" s="7" t="n">
        <f aca="false">C63*D63</f>
        <v>1350</v>
      </c>
      <c r="G63" s="7" t="n">
        <f aca="false">C63*E63</f>
        <v>540</v>
      </c>
      <c r="H63" s="7" t="n">
        <f aca="false">F63-G63</f>
        <v>810</v>
      </c>
      <c r="I63" s="18" t="n">
        <v>46</v>
      </c>
      <c r="J63" s="19" t="n">
        <f aca="false">I63-C63</f>
        <v>1</v>
      </c>
      <c r="K63" s="10" t="s">
        <v>255</v>
      </c>
    </row>
    <row r="64" customFormat="false" ht="24.75" hidden="false" customHeight="true" outlineLevel="0" collapsed="false">
      <c r="A64" s="16" t="n">
        <v>46349</v>
      </c>
      <c r="B64" s="10" t="s">
        <v>36</v>
      </c>
      <c r="C64" s="18" t="n">
        <v>30</v>
      </c>
      <c r="D64" s="14" t="n">
        <v>60</v>
      </c>
      <c r="E64" s="14" t="n">
        <v>28</v>
      </c>
      <c r="F64" s="7" t="n">
        <f aca="false">C64*D64</f>
        <v>1800</v>
      </c>
      <c r="G64" s="7" t="n">
        <f aca="false">C64*E64</f>
        <v>840</v>
      </c>
      <c r="H64" s="7" t="n">
        <f aca="false">F64-G64</f>
        <v>960</v>
      </c>
      <c r="I64" s="18" t="n">
        <v>30</v>
      </c>
      <c r="J64" s="19" t="n">
        <f aca="false">I64-C64</f>
        <v>0</v>
      </c>
      <c r="K64" s="10" t="s">
        <v>255</v>
      </c>
    </row>
    <row r="65" customFormat="false" ht="24.75" hidden="false" customHeight="true" outlineLevel="0" collapsed="false">
      <c r="A65" s="16" t="n">
        <v>46350</v>
      </c>
      <c r="B65" s="10" t="s">
        <v>34</v>
      </c>
      <c r="C65" s="18" t="n">
        <v>80</v>
      </c>
      <c r="D65" s="14" t="n">
        <v>15</v>
      </c>
      <c r="E65" s="14" t="n">
        <v>6</v>
      </c>
      <c r="F65" s="7" t="n">
        <f aca="false">C65*D65</f>
        <v>1200</v>
      </c>
      <c r="G65" s="7" t="n">
        <f aca="false">C65*E65</f>
        <v>480</v>
      </c>
      <c r="H65" s="7" t="n">
        <f aca="false">F65-G65</f>
        <v>720</v>
      </c>
      <c r="I65" s="18" t="n">
        <v>81</v>
      </c>
      <c r="J65" s="19" t="n">
        <f aca="false">I65-C65</f>
        <v>1</v>
      </c>
      <c r="K65" s="10" t="s">
        <v>255</v>
      </c>
    </row>
    <row r="66" customFormat="false" ht="24.75" hidden="false" customHeight="true" outlineLevel="0" collapsed="false">
      <c r="A66" s="16" t="n">
        <v>46350</v>
      </c>
      <c r="B66" s="10" t="s">
        <v>35</v>
      </c>
      <c r="C66" s="18" t="n">
        <v>45</v>
      </c>
      <c r="D66" s="14" t="n">
        <v>30</v>
      </c>
      <c r="E66" s="14" t="n">
        <v>12</v>
      </c>
      <c r="F66" s="7" t="n">
        <f aca="false">C66*D66</f>
        <v>1350</v>
      </c>
      <c r="G66" s="7" t="n">
        <f aca="false">C66*E66</f>
        <v>540</v>
      </c>
      <c r="H66" s="7" t="n">
        <f aca="false">F66-G66</f>
        <v>810</v>
      </c>
      <c r="I66" s="18" t="n">
        <v>46</v>
      </c>
      <c r="J66" s="19" t="n">
        <f aca="false">I66-C66</f>
        <v>1</v>
      </c>
      <c r="K66" s="10" t="s">
        <v>255</v>
      </c>
    </row>
    <row r="67" customFormat="false" ht="24.75" hidden="false" customHeight="true" outlineLevel="0" collapsed="false">
      <c r="A67" s="16" t="n">
        <v>46350</v>
      </c>
      <c r="B67" s="10" t="s">
        <v>36</v>
      </c>
      <c r="C67" s="18" t="n">
        <v>30</v>
      </c>
      <c r="D67" s="14" t="n">
        <v>60</v>
      </c>
      <c r="E67" s="14" t="n">
        <v>28</v>
      </c>
      <c r="F67" s="7" t="n">
        <f aca="false">C67*D67</f>
        <v>1800</v>
      </c>
      <c r="G67" s="7" t="n">
        <f aca="false">C67*E67</f>
        <v>840</v>
      </c>
      <c r="H67" s="7" t="n">
        <f aca="false">F67-G67</f>
        <v>960</v>
      </c>
      <c r="I67" s="18" t="n">
        <v>30</v>
      </c>
      <c r="J67" s="19" t="n">
        <f aca="false">I67-C67</f>
        <v>0</v>
      </c>
      <c r="K67" s="10" t="s">
        <v>255</v>
      </c>
    </row>
    <row r="68" customFormat="false" ht="24.75" hidden="false" customHeight="true" outlineLevel="0" collapsed="false">
      <c r="A68" s="16" t="n">
        <v>46351</v>
      </c>
      <c r="B68" s="10" t="s">
        <v>34</v>
      </c>
      <c r="C68" s="18" t="n">
        <v>80</v>
      </c>
      <c r="D68" s="14" t="n">
        <v>15</v>
      </c>
      <c r="E68" s="14" t="n">
        <v>6</v>
      </c>
      <c r="F68" s="7" t="n">
        <f aca="false">C68*D68</f>
        <v>1200</v>
      </c>
      <c r="G68" s="7" t="n">
        <f aca="false">C68*E68</f>
        <v>480</v>
      </c>
      <c r="H68" s="7" t="n">
        <f aca="false">F68-G68</f>
        <v>720</v>
      </c>
      <c r="I68" s="18" t="n">
        <v>81</v>
      </c>
      <c r="J68" s="19" t="n">
        <f aca="false">I68-C68</f>
        <v>1</v>
      </c>
      <c r="K68" s="10" t="s">
        <v>255</v>
      </c>
    </row>
    <row r="69" customFormat="false" ht="24.75" hidden="false" customHeight="true" outlineLevel="0" collapsed="false">
      <c r="A69" s="16" t="n">
        <v>46351</v>
      </c>
      <c r="B69" s="10" t="s">
        <v>35</v>
      </c>
      <c r="C69" s="18" t="n">
        <v>45</v>
      </c>
      <c r="D69" s="14" t="n">
        <v>30</v>
      </c>
      <c r="E69" s="14" t="n">
        <v>12</v>
      </c>
      <c r="F69" s="7" t="n">
        <f aca="false">C69*D69</f>
        <v>1350</v>
      </c>
      <c r="G69" s="7" t="n">
        <f aca="false">C69*E69</f>
        <v>540</v>
      </c>
      <c r="H69" s="7" t="n">
        <f aca="false">F69-G69</f>
        <v>810</v>
      </c>
      <c r="I69" s="18" t="n">
        <v>46</v>
      </c>
      <c r="J69" s="19" t="n">
        <f aca="false">I69-C69</f>
        <v>1</v>
      </c>
      <c r="K69" s="10" t="s">
        <v>255</v>
      </c>
    </row>
    <row r="70" customFormat="false" ht="24.75" hidden="false" customHeight="true" outlineLevel="0" collapsed="false">
      <c r="A70" s="16" t="n">
        <v>46351</v>
      </c>
      <c r="B70" s="10" t="s">
        <v>36</v>
      </c>
      <c r="C70" s="18" t="n">
        <v>30</v>
      </c>
      <c r="D70" s="14" t="n">
        <v>60</v>
      </c>
      <c r="E70" s="14" t="n">
        <v>28</v>
      </c>
      <c r="F70" s="7" t="n">
        <f aca="false">C70*D70</f>
        <v>1800</v>
      </c>
      <c r="G70" s="7" t="n">
        <f aca="false">C70*E70</f>
        <v>840</v>
      </c>
      <c r="H70" s="7" t="n">
        <f aca="false">F70-G70</f>
        <v>960</v>
      </c>
      <c r="I70" s="18" t="n">
        <v>30</v>
      </c>
      <c r="J70" s="19" t="n">
        <f aca="false">I70-C70</f>
        <v>0</v>
      </c>
      <c r="K70" s="10" t="s">
        <v>255</v>
      </c>
    </row>
    <row r="71" customFormat="false" ht="24.75" hidden="false" customHeight="true" outlineLevel="0" collapsed="false">
      <c r="A71" s="16" t="n">
        <v>46352</v>
      </c>
      <c r="B71" s="10" t="s">
        <v>34</v>
      </c>
      <c r="C71" s="18" t="n">
        <v>80</v>
      </c>
      <c r="D71" s="14" t="n">
        <v>15</v>
      </c>
      <c r="E71" s="14" t="n">
        <v>6</v>
      </c>
      <c r="F71" s="7" t="n">
        <f aca="false">C71*D71</f>
        <v>1200</v>
      </c>
      <c r="G71" s="7" t="n">
        <f aca="false">C71*E71</f>
        <v>480</v>
      </c>
      <c r="H71" s="7" t="n">
        <f aca="false">F71-G71</f>
        <v>720</v>
      </c>
      <c r="I71" s="18" t="n">
        <v>81</v>
      </c>
      <c r="J71" s="19" t="n">
        <f aca="false">I71-C71</f>
        <v>1</v>
      </c>
      <c r="K71" s="10" t="s">
        <v>255</v>
      </c>
    </row>
    <row r="72" customFormat="false" ht="24.75" hidden="false" customHeight="true" outlineLevel="0" collapsed="false">
      <c r="A72" s="16" t="n">
        <v>46352</v>
      </c>
      <c r="B72" s="10" t="s">
        <v>35</v>
      </c>
      <c r="C72" s="18" t="n">
        <v>45</v>
      </c>
      <c r="D72" s="14" t="n">
        <v>30</v>
      </c>
      <c r="E72" s="14" t="n">
        <v>12</v>
      </c>
      <c r="F72" s="7" t="n">
        <f aca="false">C72*D72</f>
        <v>1350</v>
      </c>
      <c r="G72" s="7" t="n">
        <f aca="false">C72*E72</f>
        <v>540</v>
      </c>
      <c r="H72" s="7" t="n">
        <f aca="false">F72-G72</f>
        <v>810</v>
      </c>
      <c r="I72" s="18" t="n">
        <v>46</v>
      </c>
      <c r="J72" s="19" t="n">
        <f aca="false">I72-C72</f>
        <v>1</v>
      </c>
      <c r="K72" s="10" t="s">
        <v>255</v>
      </c>
    </row>
    <row r="73" customFormat="false" ht="24.75" hidden="false" customHeight="true" outlineLevel="0" collapsed="false">
      <c r="A73" s="16" t="n">
        <v>46352</v>
      </c>
      <c r="B73" s="10" t="s">
        <v>36</v>
      </c>
      <c r="C73" s="18" t="n">
        <v>30</v>
      </c>
      <c r="D73" s="14" t="n">
        <v>60</v>
      </c>
      <c r="E73" s="14" t="n">
        <v>28</v>
      </c>
      <c r="F73" s="7" t="n">
        <f aca="false">C73*D73</f>
        <v>1800</v>
      </c>
      <c r="G73" s="7" t="n">
        <f aca="false">C73*E73</f>
        <v>840</v>
      </c>
      <c r="H73" s="7" t="n">
        <f aca="false">F73-G73</f>
        <v>960</v>
      </c>
      <c r="I73" s="18" t="n">
        <v>30</v>
      </c>
      <c r="J73" s="19" t="n">
        <f aca="false">I73-C73</f>
        <v>0</v>
      </c>
      <c r="K73" s="10" t="s">
        <v>255</v>
      </c>
    </row>
    <row r="74" customFormat="false" ht="24.75" hidden="false" customHeight="true" outlineLevel="0" collapsed="false">
      <c r="A74" s="16" t="n">
        <v>46353</v>
      </c>
      <c r="B74" s="10" t="s">
        <v>34</v>
      </c>
      <c r="C74" s="18" t="n">
        <v>80</v>
      </c>
      <c r="D74" s="14" t="n">
        <v>15</v>
      </c>
      <c r="E74" s="14" t="n">
        <v>6</v>
      </c>
      <c r="F74" s="7" t="n">
        <f aca="false">C74*D74</f>
        <v>1200</v>
      </c>
      <c r="G74" s="7" t="n">
        <f aca="false">C74*E74</f>
        <v>480</v>
      </c>
      <c r="H74" s="7" t="n">
        <f aca="false">F74-G74</f>
        <v>720</v>
      </c>
      <c r="I74" s="18" t="n">
        <v>81</v>
      </c>
      <c r="J74" s="19" t="n">
        <f aca="false">I74-C74</f>
        <v>1</v>
      </c>
      <c r="K74" s="10" t="s">
        <v>255</v>
      </c>
    </row>
    <row r="75" customFormat="false" ht="24.75" hidden="false" customHeight="true" outlineLevel="0" collapsed="false">
      <c r="A75" s="16" t="n">
        <v>46353</v>
      </c>
      <c r="B75" s="10" t="s">
        <v>35</v>
      </c>
      <c r="C75" s="18" t="n">
        <v>45</v>
      </c>
      <c r="D75" s="14" t="n">
        <v>30</v>
      </c>
      <c r="E75" s="14" t="n">
        <v>12</v>
      </c>
      <c r="F75" s="7" t="n">
        <f aca="false">C75*D75</f>
        <v>1350</v>
      </c>
      <c r="G75" s="7" t="n">
        <f aca="false">C75*E75</f>
        <v>540</v>
      </c>
      <c r="H75" s="7" t="n">
        <f aca="false">F75-G75</f>
        <v>810</v>
      </c>
      <c r="I75" s="18" t="n">
        <v>46</v>
      </c>
      <c r="J75" s="19" t="n">
        <f aca="false">I75-C75</f>
        <v>1</v>
      </c>
      <c r="K75" s="10" t="s">
        <v>255</v>
      </c>
    </row>
    <row r="76" customFormat="false" ht="24.75" hidden="false" customHeight="true" outlineLevel="0" collapsed="false">
      <c r="A76" s="16" t="n">
        <v>46353</v>
      </c>
      <c r="B76" s="10" t="s">
        <v>36</v>
      </c>
      <c r="C76" s="18" t="n">
        <v>30</v>
      </c>
      <c r="D76" s="14" t="n">
        <v>60</v>
      </c>
      <c r="E76" s="14" t="n">
        <v>28</v>
      </c>
      <c r="F76" s="7" t="n">
        <f aca="false">C76*D76</f>
        <v>1800</v>
      </c>
      <c r="G76" s="7" t="n">
        <f aca="false">C76*E76</f>
        <v>840</v>
      </c>
      <c r="H76" s="7" t="n">
        <f aca="false">F76-G76</f>
        <v>960</v>
      </c>
      <c r="I76" s="18" t="n">
        <v>30</v>
      </c>
      <c r="J76" s="19" t="n">
        <f aca="false">I76-C76</f>
        <v>0</v>
      </c>
      <c r="K76" s="10" t="s">
        <v>255</v>
      </c>
    </row>
    <row r="77" customFormat="false" ht="24.75" hidden="false" customHeight="true" outlineLevel="0" collapsed="false">
      <c r="A77" s="16" t="n">
        <v>46354</v>
      </c>
      <c r="B77" s="10" t="s">
        <v>34</v>
      </c>
      <c r="C77" s="18" t="n">
        <v>80</v>
      </c>
      <c r="D77" s="14" t="n">
        <v>15</v>
      </c>
      <c r="E77" s="14" t="n">
        <v>6</v>
      </c>
      <c r="F77" s="7" t="n">
        <f aca="false">C77*D77</f>
        <v>1200</v>
      </c>
      <c r="G77" s="7" t="n">
        <f aca="false">C77*E77</f>
        <v>480</v>
      </c>
      <c r="H77" s="7" t="n">
        <f aca="false">F77-G77</f>
        <v>720</v>
      </c>
      <c r="I77" s="18" t="n">
        <v>81</v>
      </c>
      <c r="J77" s="19" t="n">
        <f aca="false">I77-C77</f>
        <v>1</v>
      </c>
      <c r="K77" s="10" t="s">
        <v>255</v>
      </c>
    </row>
    <row r="78" customFormat="false" ht="24.75" hidden="false" customHeight="true" outlineLevel="0" collapsed="false">
      <c r="A78" s="16" t="n">
        <v>46354</v>
      </c>
      <c r="B78" s="10" t="s">
        <v>35</v>
      </c>
      <c r="C78" s="18" t="n">
        <v>45</v>
      </c>
      <c r="D78" s="14" t="n">
        <v>30</v>
      </c>
      <c r="E78" s="14" t="n">
        <v>12</v>
      </c>
      <c r="F78" s="7" t="n">
        <f aca="false">C78*D78</f>
        <v>1350</v>
      </c>
      <c r="G78" s="7" t="n">
        <f aca="false">C78*E78</f>
        <v>540</v>
      </c>
      <c r="H78" s="7" t="n">
        <f aca="false">F78-G78</f>
        <v>810</v>
      </c>
      <c r="I78" s="18" t="n">
        <v>46</v>
      </c>
      <c r="J78" s="19" t="n">
        <f aca="false">I78-C78</f>
        <v>1</v>
      </c>
      <c r="K78" s="10" t="s">
        <v>255</v>
      </c>
    </row>
    <row r="79" customFormat="false" ht="24.75" hidden="false" customHeight="true" outlineLevel="0" collapsed="false">
      <c r="A79" s="16" t="n">
        <v>46354</v>
      </c>
      <c r="B79" s="10" t="s">
        <v>36</v>
      </c>
      <c r="C79" s="18" t="n">
        <v>30</v>
      </c>
      <c r="D79" s="14" t="n">
        <v>60</v>
      </c>
      <c r="E79" s="14" t="n">
        <v>28</v>
      </c>
      <c r="F79" s="7" t="n">
        <f aca="false">C79*D79</f>
        <v>1800</v>
      </c>
      <c r="G79" s="7" t="n">
        <f aca="false">C79*E79</f>
        <v>840</v>
      </c>
      <c r="H79" s="7" t="n">
        <f aca="false">F79-G79</f>
        <v>960</v>
      </c>
      <c r="I79" s="18" t="n">
        <v>30</v>
      </c>
      <c r="J79" s="19" t="n">
        <f aca="false">I79-C79</f>
        <v>0</v>
      </c>
      <c r="K79" s="10" t="s">
        <v>255</v>
      </c>
    </row>
    <row r="80" customFormat="false" ht="24.75" hidden="false" customHeight="true" outlineLevel="0" collapsed="false">
      <c r="A80" s="16" t="n">
        <v>46356</v>
      </c>
      <c r="B80" s="10" t="s">
        <v>34</v>
      </c>
      <c r="C80" s="18" t="n">
        <v>80</v>
      </c>
      <c r="D80" s="14" t="n">
        <v>15</v>
      </c>
      <c r="E80" s="14" t="n">
        <v>6</v>
      </c>
      <c r="F80" s="7" t="n">
        <f aca="false">C80*D80</f>
        <v>1200</v>
      </c>
      <c r="G80" s="7" t="n">
        <f aca="false">C80*E80</f>
        <v>480</v>
      </c>
      <c r="H80" s="7" t="n">
        <f aca="false">F80-G80</f>
        <v>720</v>
      </c>
      <c r="I80" s="18" t="n">
        <v>81</v>
      </c>
      <c r="J80" s="19" t="n">
        <f aca="false">I80-C80</f>
        <v>1</v>
      </c>
      <c r="K80" s="10" t="s">
        <v>255</v>
      </c>
    </row>
    <row r="81" customFormat="false" ht="24.75" hidden="false" customHeight="true" outlineLevel="0" collapsed="false">
      <c r="A81" s="16" t="n">
        <v>46356</v>
      </c>
      <c r="B81" s="10" t="s">
        <v>35</v>
      </c>
      <c r="C81" s="18" t="n">
        <v>45</v>
      </c>
      <c r="D81" s="14" t="n">
        <v>30</v>
      </c>
      <c r="E81" s="14" t="n">
        <v>12</v>
      </c>
      <c r="F81" s="7" t="n">
        <f aca="false">C81*D81</f>
        <v>1350</v>
      </c>
      <c r="G81" s="7" t="n">
        <f aca="false">C81*E81</f>
        <v>540</v>
      </c>
      <c r="H81" s="7" t="n">
        <f aca="false">F81-G81</f>
        <v>810</v>
      </c>
      <c r="I81" s="18" t="n">
        <v>46</v>
      </c>
      <c r="J81" s="19" t="n">
        <f aca="false">I81-C81</f>
        <v>1</v>
      </c>
      <c r="K81" s="10" t="s">
        <v>255</v>
      </c>
    </row>
    <row r="82" customFormat="false" ht="24.75" hidden="false" customHeight="true" outlineLevel="0" collapsed="false">
      <c r="A82" s="16" t="n">
        <v>46356</v>
      </c>
      <c r="B82" s="10" t="s">
        <v>36</v>
      </c>
      <c r="C82" s="18" t="n">
        <v>30</v>
      </c>
      <c r="D82" s="14" t="n">
        <v>60</v>
      </c>
      <c r="E82" s="14" t="n">
        <v>28</v>
      </c>
      <c r="F82" s="7" t="n">
        <f aca="false">C82*D82</f>
        <v>1800</v>
      </c>
      <c r="G82" s="7" t="n">
        <f aca="false">C82*E82</f>
        <v>840</v>
      </c>
      <c r="H82" s="7" t="n">
        <f aca="false">F82-G82</f>
        <v>960</v>
      </c>
      <c r="I82" s="18" t="n">
        <v>30</v>
      </c>
      <c r="J82" s="19" t="n">
        <f aca="false">I82-C82</f>
        <v>0</v>
      </c>
      <c r="K82" s="10" t="s">
        <v>255</v>
      </c>
    </row>
  </sheetData>
  <mergeCells count="2">
    <mergeCell ref="A1:K1"/>
    <mergeCell ref="A2:K2"/>
  </mergeCells>
  <printOptions headings="false" gridLines="false" gridLinesSet="true" horizontalCentered="true" verticalCentered="false"/>
  <pageMargins left="0.75" right="0.75"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tableParts>
    <tablePart r:id="rId1"/>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7"/>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29"/>
    <col collapsed="false" customWidth="true" hidden="false" outlineLevel="0" max="3" min="2" style="1" width="16"/>
    <col collapsed="false" customWidth="true" hidden="false" outlineLevel="0" max="4" min="4" style="1" width="17.61"/>
    <col collapsed="false" customWidth="true" hidden="false" outlineLevel="0" max="7" min="5" style="1" width="16"/>
    <col collapsed="false" customWidth="true" hidden="false" outlineLevel="0" max="8" min="8" style="1" width="16.8"/>
    <col collapsed="false" customWidth="true" hidden="false" outlineLevel="0" max="10" min="9" style="1" width="16"/>
    <col collapsed="false" customWidth="true" hidden="false" outlineLevel="0" max="11" min="11" style="1" width="20"/>
  </cols>
  <sheetData>
    <row r="1" customFormat="false" ht="27.75" hidden="false" customHeight="true" outlineLevel="0" collapsed="false">
      <c r="A1" s="2" t="s">
        <v>256</v>
      </c>
      <c r="B1" s="2"/>
      <c r="C1" s="2"/>
      <c r="D1" s="2"/>
      <c r="E1" s="2"/>
      <c r="F1" s="2"/>
      <c r="G1" s="2"/>
      <c r="H1" s="2"/>
      <c r="I1" s="2"/>
      <c r="J1" s="2"/>
      <c r="K1" s="2"/>
    </row>
    <row r="2" customFormat="false" ht="21.75" hidden="false" customHeight="true" outlineLevel="0" collapsed="false">
      <c r="A2" s="3" t="s">
        <v>1</v>
      </c>
      <c r="B2" s="3"/>
      <c r="C2" s="3"/>
      <c r="D2" s="3"/>
      <c r="E2" s="3"/>
      <c r="F2" s="3"/>
      <c r="G2" s="3"/>
      <c r="H2" s="3"/>
      <c r="I2" s="3"/>
      <c r="J2" s="3"/>
      <c r="K2" s="3"/>
    </row>
    <row r="3" customFormat="false" ht="24.75" hidden="false" customHeight="true" outlineLevel="0" collapsed="false">
      <c r="A3" s="4"/>
      <c r="B3" s="4"/>
      <c r="C3" s="4"/>
      <c r="D3" s="4"/>
      <c r="E3" s="4"/>
      <c r="F3" s="4"/>
      <c r="G3" s="4"/>
      <c r="H3" s="4"/>
      <c r="I3" s="4"/>
      <c r="J3" s="4"/>
      <c r="K3" s="4"/>
    </row>
    <row r="4" customFormat="false" ht="45.75" hidden="false" customHeight="true" outlineLevel="0" collapsed="false">
      <c r="A4" s="5" t="s">
        <v>28</v>
      </c>
      <c r="B4" s="5" t="s">
        <v>257</v>
      </c>
      <c r="C4" s="5" t="s">
        <v>29</v>
      </c>
      <c r="D4" s="5" t="s">
        <v>250</v>
      </c>
      <c r="E4" s="5" t="s">
        <v>258</v>
      </c>
      <c r="F4" s="5" t="s">
        <v>7</v>
      </c>
      <c r="G4" s="5" t="s">
        <v>9</v>
      </c>
      <c r="H4" s="5" t="s">
        <v>259</v>
      </c>
      <c r="I4" s="5" t="s">
        <v>260</v>
      </c>
      <c r="J4" s="5" t="s">
        <v>261</v>
      </c>
      <c r="K4" s="5" t="s">
        <v>262</v>
      </c>
    </row>
    <row r="5" customFormat="false" ht="24.75" hidden="false" customHeight="true" outlineLevel="0" collapsed="false">
      <c r="A5" s="10" t="s">
        <v>34</v>
      </c>
      <c r="B5" s="20" t="n">
        <f aca="false">SUMIF('Daily Sales'!$B$5:$B$82,A5,'Daily Sales'!$C$5:$C$82)</f>
        <v>2080</v>
      </c>
      <c r="C5" s="17" t="n">
        <f aca="false">AVERAGEIF('Daily Sales'!$B$5:$B$82,A5,'Daily Sales'!$D$5:$D$82)</f>
        <v>15</v>
      </c>
      <c r="D5" s="17" t="n">
        <f aca="false">AVERAGEIF('Daily Sales'!$B$5:$B$82,A5,'Daily Sales'!$E$5:$E$82)</f>
        <v>6</v>
      </c>
      <c r="E5" s="7" t="n">
        <f aca="false">B5*C5</f>
        <v>31200</v>
      </c>
      <c r="F5" s="7" t="n">
        <f aca="false">B5*D5</f>
        <v>12480</v>
      </c>
      <c r="G5" s="7" t="n">
        <f aca="false">E5-F5</f>
        <v>18720</v>
      </c>
      <c r="H5" s="8" t="n">
        <f aca="false">B5/SUM($B$5:$B$7)</f>
        <v>0.516129032258065</v>
      </c>
      <c r="I5" s="17" t="n">
        <f aca="false">'Cost Sheets'!K5</f>
        <v>35705.8064516129</v>
      </c>
      <c r="J5" s="7" t="n">
        <f aca="false">I5/B5</f>
        <v>17.166253101737</v>
      </c>
      <c r="K5" s="7" t="n">
        <f aca="false">C5-J5</f>
        <v>-2.16625310173697</v>
      </c>
    </row>
    <row r="6" customFormat="false" ht="24.75" hidden="false" customHeight="true" outlineLevel="0" collapsed="false">
      <c r="A6" s="10" t="s">
        <v>35</v>
      </c>
      <c r="B6" s="20" t="n">
        <f aca="false">SUMIF('Daily Sales'!$B$5:$B$82,A6,'Daily Sales'!$C$5:$C$82)</f>
        <v>1170</v>
      </c>
      <c r="C6" s="17" t="n">
        <f aca="false">AVERAGEIF('Daily Sales'!$B$5:$B$82,A6,'Daily Sales'!$D$5:$D$82)</f>
        <v>30</v>
      </c>
      <c r="D6" s="17" t="n">
        <f aca="false">AVERAGEIF('Daily Sales'!$B$5:$B$82,A6,'Daily Sales'!$E$5:$E$82)</f>
        <v>12</v>
      </c>
      <c r="E6" s="7" t="n">
        <f aca="false">B6*C6</f>
        <v>35100</v>
      </c>
      <c r="F6" s="7" t="n">
        <f aca="false">B6*D6</f>
        <v>14040</v>
      </c>
      <c r="G6" s="7" t="n">
        <f aca="false">E6-F6</f>
        <v>21060</v>
      </c>
      <c r="H6" s="8" t="n">
        <f aca="false">B6/SUM($B$5:$B$7)</f>
        <v>0.290322580645161</v>
      </c>
      <c r="I6" s="17" t="n">
        <f aca="false">'Cost Sheets'!K6</f>
        <v>27104.5161290323</v>
      </c>
      <c r="J6" s="7" t="n">
        <f aca="false">I6/B6</f>
        <v>23.166253101737</v>
      </c>
      <c r="K6" s="7" t="n">
        <f aca="false">C6-J6</f>
        <v>6.83374689826303</v>
      </c>
    </row>
    <row r="7" customFormat="false" ht="24.75" hidden="false" customHeight="true" outlineLevel="0" collapsed="false">
      <c r="A7" s="10" t="s">
        <v>36</v>
      </c>
      <c r="B7" s="20" t="n">
        <f aca="false">SUMIF('Daily Sales'!$B$5:$B$82,A7,'Daily Sales'!$C$5:$C$82)</f>
        <v>780</v>
      </c>
      <c r="C7" s="17" t="n">
        <f aca="false">AVERAGEIF('Daily Sales'!$B$5:$B$82,A7,'Daily Sales'!$D$5:$D$82)</f>
        <v>60</v>
      </c>
      <c r="D7" s="17" t="n">
        <f aca="false">AVERAGEIF('Daily Sales'!$B$5:$B$82,A7,'Daily Sales'!$E$5:$E$82)</f>
        <v>28</v>
      </c>
      <c r="E7" s="7" t="n">
        <f aca="false">B7*C7</f>
        <v>46800</v>
      </c>
      <c r="F7" s="7" t="n">
        <f aca="false">B7*D7</f>
        <v>21840</v>
      </c>
      <c r="G7" s="7" t="n">
        <f aca="false">E7-F7</f>
        <v>24960</v>
      </c>
      <c r="H7" s="8" t="n">
        <f aca="false">B7/SUM($B$5:$B$7)</f>
        <v>0.193548387096774</v>
      </c>
      <c r="I7" s="17" t="n">
        <f aca="false">'Cost Sheets'!K7</f>
        <v>30549.6774193548</v>
      </c>
      <c r="J7" s="7" t="n">
        <f aca="false">I7/B7</f>
        <v>39.166253101737</v>
      </c>
      <c r="K7" s="7" t="n">
        <f aca="false">C7-J7</f>
        <v>20.833746898263</v>
      </c>
    </row>
  </sheetData>
  <mergeCells count="2">
    <mergeCell ref="A1:K1"/>
    <mergeCell ref="A2:K2"/>
  </mergeCells>
  <printOptions headings="false" gridLines="false" gridLinesSet="true" horizontalCentered="true" verticalCentered="false"/>
  <pageMargins left="0.75" right="0.75"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7"/>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29"/>
    <col collapsed="false" customWidth="true" hidden="false" outlineLevel="0" max="4" min="2" style="1" width="16"/>
    <col collapsed="false" customWidth="true" hidden="false" outlineLevel="0" max="5" min="5" style="1" width="20"/>
    <col collapsed="false" customWidth="true" hidden="false" outlineLevel="0" max="8" min="6" style="1" width="16"/>
    <col collapsed="false" customWidth="true" hidden="false" outlineLevel="0" max="9" min="9" style="1" width="18.4"/>
    <col collapsed="false" customWidth="true" hidden="false" outlineLevel="0" max="10" min="10" style="1" width="23.2"/>
    <col collapsed="false" customWidth="true" hidden="false" outlineLevel="0" max="14" min="11" style="1" width="16"/>
  </cols>
  <sheetData>
    <row r="1" customFormat="false" ht="27.75" hidden="false" customHeight="true" outlineLevel="0" collapsed="false">
      <c r="A1" s="2" t="s">
        <v>263</v>
      </c>
      <c r="B1" s="2"/>
      <c r="C1" s="2"/>
      <c r="D1" s="2"/>
      <c r="E1" s="2"/>
      <c r="F1" s="2"/>
      <c r="G1" s="2"/>
      <c r="H1" s="2"/>
      <c r="I1" s="2"/>
      <c r="J1" s="2"/>
      <c r="K1" s="2"/>
      <c r="L1" s="2"/>
      <c r="M1" s="2"/>
      <c r="N1" s="2"/>
    </row>
    <row r="2" customFormat="false" ht="21.75" hidden="false" customHeight="true" outlineLevel="0" collapsed="false">
      <c r="A2" s="3" t="s">
        <v>1</v>
      </c>
      <c r="B2" s="3"/>
      <c r="C2" s="3"/>
      <c r="D2" s="3"/>
      <c r="E2" s="3"/>
      <c r="F2" s="3"/>
      <c r="G2" s="3"/>
      <c r="H2" s="3"/>
      <c r="I2" s="3"/>
      <c r="J2" s="3"/>
      <c r="K2" s="3"/>
      <c r="L2" s="3"/>
      <c r="M2" s="3"/>
      <c r="N2" s="3"/>
    </row>
    <row r="3" customFormat="false" ht="24.75" hidden="false" customHeight="true" outlineLevel="0" collapsed="false">
      <c r="A3" s="4"/>
      <c r="B3" s="4"/>
      <c r="C3" s="4"/>
      <c r="D3" s="4"/>
      <c r="E3" s="4"/>
      <c r="F3" s="4"/>
      <c r="G3" s="4"/>
      <c r="H3" s="4"/>
      <c r="I3" s="4"/>
      <c r="J3" s="4"/>
      <c r="K3" s="4"/>
      <c r="L3" s="4"/>
      <c r="M3" s="4"/>
      <c r="N3" s="4"/>
    </row>
    <row r="4" customFormat="false" ht="45.75" hidden="false" customHeight="true" outlineLevel="0" collapsed="false">
      <c r="A4" s="5" t="s">
        <v>28</v>
      </c>
      <c r="B4" s="5" t="s">
        <v>257</v>
      </c>
      <c r="C4" s="5" t="s">
        <v>264</v>
      </c>
      <c r="D4" s="5" t="s">
        <v>265</v>
      </c>
      <c r="E4" s="5" t="s">
        <v>266</v>
      </c>
      <c r="F4" s="5" t="s">
        <v>267</v>
      </c>
      <c r="G4" s="5" t="s">
        <v>268</v>
      </c>
      <c r="H4" s="5" t="s">
        <v>269</v>
      </c>
      <c r="I4" s="5" t="s">
        <v>270</v>
      </c>
      <c r="J4" s="5" t="s">
        <v>271</v>
      </c>
      <c r="K4" s="5" t="s">
        <v>272</v>
      </c>
      <c r="L4" s="5" t="s">
        <v>261</v>
      </c>
      <c r="M4" s="5" t="s">
        <v>273</v>
      </c>
      <c r="N4" s="5" t="s">
        <v>274</v>
      </c>
    </row>
    <row r="5" customFormat="false" ht="24.75" hidden="false" customHeight="true" outlineLevel="0" collapsed="false">
      <c r="A5" s="10" t="s">
        <v>34</v>
      </c>
      <c r="B5" s="20" t="n">
        <f aca="false">'Product Performance'!B5</f>
        <v>2080</v>
      </c>
      <c r="C5" s="17" t="n">
        <f aca="false">B5*Assumptions!E5</f>
        <v>10400</v>
      </c>
      <c r="D5" s="17" t="n">
        <f aca="false">'Product Performance'!H5*SUMIF('Fixed Allocation'!$C$5:$C$12,"Direct Labour",'Fixed Allocation'!$B$5:$B$12)</f>
        <v>9290.32258064516</v>
      </c>
      <c r="E5" s="17" t="n">
        <f aca="false">B5*Assumptions!F5</f>
        <v>2080</v>
      </c>
      <c r="F5" s="7" t="n">
        <f aca="false">SUM(C5:E5)</f>
        <v>21770.3225806452</v>
      </c>
      <c r="G5" s="17" t="n">
        <f aca="false">'Product Performance'!H5*SUMIF('Fixed Allocation'!$C$5:$C$12,"Production Overhead",'Fixed Allocation'!$B$5:$B$12)</f>
        <v>8258.06451612903</v>
      </c>
      <c r="H5" s="7" t="n">
        <f aca="false">F5+G5</f>
        <v>30028.3870967742</v>
      </c>
      <c r="I5" s="17" t="n">
        <f aca="false">'Product Performance'!H5*SUMIF('Fixed Allocation'!$C$5:$C$12,"Administrative Overhead",'Fixed Allocation'!$B$5:$B$12)</f>
        <v>3096.77419354839</v>
      </c>
      <c r="J5" s="17" t="n">
        <f aca="false">'Product Performance'!H5*SUMIF('Fixed Allocation'!$C$5:$C$12,"Selling Distribution Overhead",'Fixed Allocation'!$B$5:$B$12)</f>
        <v>2580.64516129032</v>
      </c>
      <c r="K5" s="7" t="n">
        <f aca="false">H5+I5+J5</f>
        <v>35705.8064516129</v>
      </c>
      <c r="L5" s="7" t="n">
        <f aca="false">K5/B5</f>
        <v>17.166253101737</v>
      </c>
      <c r="M5" s="17" t="n">
        <f aca="false">'Product Performance'!C5</f>
        <v>15</v>
      </c>
      <c r="N5" s="7" t="n">
        <f aca="false">M5-L5</f>
        <v>-2.16625310173697</v>
      </c>
    </row>
    <row r="6" customFormat="false" ht="24.75" hidden="false" customHeight="true" outlineLevel="0" collapsed="false">
      <c r="A6" s="10" t="s">
        <v>35</v>
      </c>
      <c r="B6" s="20" t="n">
        <f aca="false">'Product Performance'!B6</f>
        <v>1170</v>
      </c>
      <c r="C6" s="17" t="n">
        <f aca="false">B6*Assumptions!E6</f>
        <v>11700</v>
      </c>
      <c r="D6" s="17" t="n">
        <f aca="false">'Product Performance'!H6*SUMIF('Fixed Allocation'!$C$5:$C$12,"Direct Labour",'Fixed Allocation'!$B$5:$B$12)</f>
        <v>5225.8064516129</v>
      </c>
      <c r="E6" s="17" t="n">
        <f aca="false">B6*Assumptions!F6</f>
        <v>2340</v>
      </c>
      <c r="F6" s="7" t="n">
        <f aca="false">SUM(C6:E6)</f>
        <v>19265.8064516129</v>
      </c>
      <c r="G6" s="17" t="n">
        <f aca="false">'Product Performance'!H6*SUMIF('Fixed Allocation'!$C$5:$C$12,"Production Overhead",'Fixed Allocation'!$B$5:$B$12)</f>
        <v>4645.16129032258</v>
      </c>
      <c r="H6" s="7" t="n">
        <f aca="false">F6+G6</f>
        <v>23910.9677419355</v>
      </c>
      <c r="I6" s="17" t="n">
        <f aca="false">'Product Performance'!H6*SUMIF('Fixed Allocation'!$C$5:$C$12,"Administrative Overhead",'Fixed Allocation'!$B$5:$B$12)</f>
        <v>1741.93548387097</v>
      </c>
      <c r="J6" s="17" t="n">
        <f aca="false">'Product Performance'!H6*SUMIF('Fixed Allocation'!$C$5:$C$12,"Selling Distribution Overhead",'Fixed Allocation'!$B$5:$B$12)</f>
        <v>1451.61290322581</v>
      </c>
      <c r="K6" s="7" t="n">
        <f aca="false">H6+I6+J6</f>
        <v>27104.5161290323</v>
      </c>
      <c r="L6" s="7" t="n">
        <f aca="false">K6/B6</f>
        <v>23.166253101737</v>
      </c>
      <c r="M6" s="17" t="n">
        <f aca="false">'Product Performance'!C6</f>
        <v>30</v>
      </c>
      <c r="N6" s="7" t="n">
        <f aca="false">M6-L6</f>
        <v>6.83374689826303</v>
      </c>
    </row>
    <row r="7" customFormat="false" ht="24.75" hidden="false" customHeight="true" outlineLevel="0" collapsed="false">
      <c r="A7" s="10" t="s">
        <v>36</v>
      </c>
      <c r="B7" s="20" t="n">
        <f aca="false">'Product Performance'!B7</f>
        <v>780</v>
      </c>
      <c r="C7" s="17" t="n">
        <f aca="false">B7*Assumptions!E7</f>
        <v>18720</v>
      </c>
      <c r="D7" s="17" t="n">
        <f aca="false">'Product Performance'!H7*SUMIF('Fixed Allocation'!$C$5:$C$12,"Direct Labour",'Fixed Allocation'!$B$5:$B$12)</f>
        <v>3483.87096774194</v>
      </c>
      <c r="E7" s="17" t="n">
        <f aca="false">B7*Assumptions!F7</f>
        <v>3120</v>
      </c>
      <c r="F7" s="7" t="n">
        <f aca="false">SUM(C7:E7)</f>
        <v>25323.8709677419</v>
      </c>
      <c r="G7" s="17" t="n">
        <f aca="false">'Product Performance'!H7*SUMIF('Fixed Allocation'!$C$5:$C$12,"Production Overhead",'Fixed Allocation'!$B$5:$B$12)</f>
        <v>3096.77419354839</v>
      </c>
      <c r="H7" s="7" t="n">
        <f aca="false">F7+G7</f>
        <v>28420.6451612903</v>
      </c>
      <c r="I7" s="17" t="n">
        <f aca="false">'Product Performance'!H7*SUMIF('Fixed Allocation'!$C$5:$C$12,"Administrative Overhead",'Fixed Allocation'!$B$5:$B$12)</f>
        <v>1161.29032258065</v>
      </c>
      <c r="J7" s="17" t="n">
        <f aca="false">'Product Performance'!H7*SUMIF('Fixed Allocation'!$C$5:$C$12,"Selling Distribution Overhead",'Fixed Allocation'!$B$5:$B$12)</f>
        <v>967.741935483871</v>
      </c>
      <c r="K7" s="7" t="n">
        <f aca="false">H7+I7+J7</f>
        <v>30549.6774193548</v>
      </c>
      <c r="L7" s="7" t="n">
        <f aca="false">K7/B7</f>
        <v>39.166253101737</v>
      </c>
      <c r="M7" s="17" t="n">
        <f aca="false">'Product Performance'!C7</f>
        <v>60</v>
      </c>
      <c r="N7" s="7" t="n">
        <f aca="false">M7-L7</f>
        <v>20.833746898263</v>
      </c>
    </row>
  </sheetData>
  <mergeCells count="2">
    <mergeCell ref="A1:N1"/>
    <mergeCell ref="A2:N2"/>
  </mergeCells>
  <printOptions headings="false" gridLines="false" gridLinesSet="true" horizontalCentered="true" verticalCentered="false"/>
  <pageMargins left="0.75" right="0.75"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8"/>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20.8"/>
    <col collapsed="false" customWidth="true" hidden="false" outlineLevel="0" max="2" min="2" style="1" width="16"/>
  </cols>
  <sheetData>
    <row r="1" customFormat="false" ht="27.75" hidden="false" customHeight="true" outlineLevel="0" collapsed="false">
      <c r="A1" s="2" t="s">
        <v>275</v>
      </c>
      <c r="B1" s="2"/>
    </row>
    <row r="2" customFormat="false" ht="21.75" hidden="false" customHeight="true" outlineLevel="0" collapsed="false">
      <c r="A2" s="3" t="s">
        <v>1</v>
      </c>
      <c r="B2" s="3"/>
    </row>
    <row r="3" customFormat="false" ht="24.75" hidden="false" customHeight="true" outlineLevel="0" collapsed="false">
      <c r="A3" s="4"/>
      <c r="B3" s="4"/>
    </row>
    <row r="4" customFormat="false" ht="45.75" hidden="false" customHeight="true" outlineLevel="0" collapsed="false">
      <c r="A4" s="5" t="s">
        <v>276</v>
      </c>
      <c r="B4" s="5" t="s">
        <v>277</v>
      </c>
    </row>
    <row r="5" customFormat="false" ht="24.75" hidden="false" customHeight="true" outlineLevel="0" collapsed="false">
      <c r="A5" s="6" t="s">
        <v>278</v>
      </c>
      <c r="B5" s="7" t="n">
        <f aca="false">-'Account Balances'!D27</f>
        <v>114270</v>
      </c>
    </row>
    <row r="6" customFormat="false" ht="24.75" hidden="false" customHeight="true" outlineLevel="0" collapsed="false">
      <c r="A6" s="6" t="s">
        <v>279</v>
      </c>
      <c r="B6" s="7" t="n">
        <f aca="false">-'Account Balances'!D28</f>
        <v>-1170</v>
      </c>
    </row>
    <row r="7" customFormat="false" ht="24.75" hidden="false" customHeight="true" outlineLevel="0" collapsed="false">
      <c r="A7" s="6" t="s">
        <v>5</v>
      </c>
      <c r="B7" s="7" t="n">
        <f aca="false">B5+B6</f>
        <v>113100</v>
      </c>
    </row>
    <row r="8" customFormat="false" ht="24.75" hidden="false" customHeight="true" outlineLevel="0" collapsed="false">
      <c r="A8" s="6" t="s">
        <v>280</v>
      </c>
      <c r="B8" s="7" t="n">
        <f aca="false">0</f>
        <v>0</v>
      </c>
    </row>
    <row r="9" customFormat="false" ht="24.75" hidden="false" customHeight="true" outlineLevel="0" collapsed="false">
      <c r="A9" s="6" t="s">
        <v>281</v>
      </c>
      <c r="B9" s="7" t="n">
        <f aca="false">SUMIF(Journal!$D$5:$D$290,"Inventory",Journal!$E$5:$E$290)-SUMIF(Journal!$D$5:$D$290,"Inventory",Journal!$F$5:$F$290)+'Account Balances'!D12-B8</f>
        <v>60360</v>
      </c>
    </row>
    <row r="10" customFormat="false" ht="24.75" hidden="false" customHeight="true" outlineLevel="0" collapsed="false">
      <c r="A10" s="6" t="s">
        <v>282</v>
      </c>
      <c r="B10" s="7" t="n">
        <f aca="false">-'Account Balances'!D19</f>
        <v>-12000</v>
      </c>
    </row>
    <row r="11" customFormat="false" ht="24.75" hidden="false" customHeight="true" outlineLevel="0" collapsed="false">
      <c r="A11" s="6" t="s">
        <v>283</v>
      </c>
      <c r="B11" s="7" t="n">
        <f aca="false">SUM(B8:B10)</f>
        <v>48360</v>
      </c>
    </row>
    <row r="12" customFormat="false" ht="24.75" hidden="false" customHeight="true" outlineLevel="0" collapsed="false">
      <c r="A12" s="6" t="s">
        <v>9</v>
      </c>
      <c r="B12" s="7" t="n">
        <f aca="false">B7-B11</f>
        <v>64740</v>
      </c>
    </row>
    <row r="13" customFormat="false" ht="24.75" hidden="false" customHeight="true" outlineLevel="0" collapsed="false">
      <c r="A13" s="6" t="s">
        <v>284</v>
      </c>
      <c r="B13" s="7" t="n">
        <f aca="false">SUM('Fixed Allocation'!B5:B12)</f>
        <v>45000</v>
      </c>
    </row>
    <row r="14" customFormat="false" ht="24.75" hidden="false" customHeight="true" outlineLevel="0" collapsed="false">
      <c r="A14" s="6" t="s">
        <v>11</v>
      </c>
      <c r="B14" s="7" t="n">
        <f aca="false">B12-B13</f>
        <v>19740</v>
      </c>
    </row>
    <row r="15" customFormat="false" ht="24.75" hidden="false" customHeight="true" outlineLevel="0" collapsed="false">
      <c r="A15" s="6" t="s">
        <v>285</v>
      </c>
      <c r="B15" s="7" t="n">
        <f aca="false">'Account Balances'!D29</f>
        <v>8000</v>
      </c>
    </row>
    <row r="16" customFormat="false" ht="24.75" hidden="false" customHeight="true" outlineLevel="0" collapsed="false">
      <c r="A16" s="6" t="s">
        <v>286</v>
      </c>
      <c r="B16" s="7" t="n">
        <f aca="false">'Account Balances'!D30</f>
        <v>5000</v>
      </c>
    </row>
    <row r="17" customFormat="false" ht="24.75" hidden="false" customHeight="true" outlineLevel="0" collapsed="false">
      <c r="A17" s="6" t="s">
        <v>239</v>
      </c>
      <c r="B17" s="7" t="n">
        <f aca="false">'Account Balances'!D17</f>
        <v>500</v>
      </c>
    </row>
    <row r="18" customFormat="false" ht="24.75" hidden="false" customHeight="true" outlineLevel="0" collapsed="false">
      <c r="A18" s="6" t="s">
        <v>13</v>
      </c>
      <c r="B18" s="7" t="n">
        <f aca="false">B14-SUM(B15:B17)</f>
        <v>6240</v>
      </c>
    </row>
  </sheetData>
  <mergeCells count="2">
    <mergeCell ref="A1:B1"/>
    <mergeCell ref="A2:B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1"/>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29"/>
    <col collapsed="false" customWidth="true" hidden="false" outlineLevel="0" max="3" min="2" style="1" width="16"/>
  </cols>
  <sheetData>
    <row r="1" customFormat="false" ht="27.75" hidden="false" customHeight="true" outlineLevel="0" collapsed="false">
      <c r="A1" s="2" t="s">
        <v>287</v>
      </c>
      <c r="B1" s="2"/>
      <c r="C1" s="2"/>
    </row>
    <row r="2" customFormat="false" ht="21.75" hidden="false" customHeight="true" outlineLevel="0" collapsed="false">
      <c r="A2" s="3" t="s">
        <v>1</v>
      </c>
      <c r="B2" s="3"/>
      <c r="C2" s="3"/>
    </row>
    <row r="3" customFormat="false" ht="24.75" hidden="false" customHeight="true" outlineLevel="0" collapsed="false">
      <c r="A3" s="4"/>
      <c r="B3" s="4"/>
      <c r="C3" s="4"/>
    </row>
    <row r="4" customFormat="false" ht="45.75" hidden="false" customHeight="true" outlineLevel="0" collapsed="false">
      <c r="A4" s="5" t="s">
        <v>212</v>
      </c>
      <c r="B4" s="5" t="s">
        <v>288</v>
      </c>
      <c r="C4" s="5" t="s">
        <v>277</v>
      </c>
    </row>
    <row r="5" customFormat="false" ht="24.75" hidden="false" customHeight="true" outlineLevel="0" collapsed="false">
      <c r="A5" s="6" t="s">
        <v>223</v>
      </c>
      <c r="B5" s="6" t="s">
        <v>289</v>
      </c>
      <c r="C5" s="7" t="n">
        <f aca="false">'Account Balances'!D10</f>
        <v>10246</v>
      </c>
    </row>
    <row r="6" customFormat="false" ht="24.75" hidden="false" customHeight="true" outlineLevel="0" collapsed="false">
      <c r="A6" s="6" t="s">
        <v>215</v>
      </c>
      <c r="B6" s="6" t="s">
        <v>289</v>
      </c>
      <c r="C6" s="7" t="n">
        <f aca="false">'Account Balances'!D8</f>
        <v>29500</v>
      </c>
    </row>
    <row r="7" customFormat="false" ht="24.75" hidden="false" customHeight="true" outlineLevel="0" collapsed="false">
      <c r="A7" s="6" t="s">
        <v>224</v>
      </c>
      <c r="B7" s="6" t="s">
        <v>289</v>
      </c>
      <c r="C7" s="7" t="n">
        <f aca="false">'Account Balances'!D6</f>
        <v>2854</v>
      </c>
    </row>
    <row r="8" customFormat="false" ht="24.75" hidden="false" customHeight="true" outlineLevel="0" collapsed="false">
      <c r="A8" s="6" t="s">
        <v>219</v>
      </c>
      <c r="B8" s="6" t="s">
        <v>289</v>
      </c>
      <c r="C8" s="7" t="n">
        <f aca="false">'Account Balances'!D19</f>
        <v>12000</v>
      </c>
    </row>
    <row r="9" customFormat="false" ht="24.75" hidden="false" customHeight="true" outlineLevel="0" collapsed="false">
      <c r="A9" s="6" t="s">
        <v>221</v>
      </c>
      <c r="B9" s="6" t="s">
        <v>289</v>
      </c>
      <c r="C9" s="7" t="n">
        <f aca="false">'Account Balances'!D22</f>
        <v>15000</v>
      </c>
    </row>
    <row r="10" customFormat="false" ht="24.75" hidden="false" customHeight="true" outlineLevel="0" collapsed="false">
      <c r="A10" s="6" t="s">
        <v>218</v>
      </c>
      <c r="B10" s="6" t="s">
        <v>289</v>
      </c>
      <c r="C10" s="7" t="n">
        <f aca="false">'Account Balances'!D25</f>
        <v>30000</v>
      </c>
    </row>
    <row r="11" customFormat="false" ht="24.75" hidden="false" customHeight="true" outlineLevel="0" collapsed="false">
      <c r="A11" s="6" t="s">
        <v>57</v>
      </c>
      <c r="B11" s="6" t="s">
        <v>289</v>
      </c>
      <c r="C11" s="7" t="n">
        <f aca="false">'Account Balances'!D15</f>
        <v>55000</v>
      </c>
    </row>
    <row r="12" customFormat="false" ht="24.75" hidden="false" customHeight="true" outlineLevel="0" collapsed="false">
      <c r="A12" s="6" t="s">
        <v>59</v>
      </c>
      <c r="B12" s="6" t="s">
        <v>289</v>
      </c>
      <c r="C12" s="7" t="n">
        <f aca="false">'Account Balances'!D16</f>
        <v>25000</v>
      </c>
    </row>
    <row r="13" customFormat="false" ht="24.75" hidden="false" customHeight="true" outlineLevel="0" collapsed="false">
      <c r="A13" s="6" t="s">
        <v>238</v>
      </c>
      <c r="B13" s="6" t="s">
        <v>289</v>
      </c>
      <c r="C13" s="7" t="n">
        <f aca="false">'Account Balances'!D7</f>
        <v>-2000</v>
      </c>
    </row>
    <row r="14" customFormat="false" ht="24.75" hidden="false" customHeight="true" outlineLevel="0" collapsed="false">
      <c r="A14" s="6" t="s">
        <v>217</v>
      </c>
      <c r="B14" s="6" t="s">
        <v>290</v>
      </c>
      <c r="C14" s="7" t="n">
        <f aca="false">-'Account Balances'!D20</f>
        <v>49000</v>
      </c>
    </row>
    <row r="15" customFormat="false" ht="24.75" hidden="false" customHeight="true" outlineLevel="0" collapsed="false">
      <c r="A15" s="6" t="s">
        <v>228</v>
      </c>
      <c r="B15" s="6" t="s">
        <v>290</v>
      </c>
      <c r="C15" s="7" t="n">
        <f aca="false">-'Account Balances'!D5</f>
        <v>3360</v>
      </c>
    </row>
    <row r="16" customFormat="false" ht="24.75" hidden="false" customHeight="true" outlineLevel="0" collapsed="false">
      <c r="A16" s="6" t="s">
        <v>235</v>
      </c>
      <c r="B16" s="6" t="s">
        <v>290</v>
      </c>
      <c r="C16" s="7" t="n">
        <f aca="false">-'Account Balances'!D32</f>
        <v>1000</v>
      </c>
    </row>
    <row r="17" customFormat="false" ht="24.75" hidden="false" customHeight="true" outlineLevel="0" collapsed="false">
      <c r="A17" s="6" t="s">
        <v>291</v>
      </c>
      <c r="B17" s="6" t="s">
        <v>292</v>
      </c>
      <c r="C17" s="7" t="n">
        <f aca="false">-'Account Balances'!D9</f>
        <v>120000</v>
      </c>
    </row>
    <row r="18" customFormat="false" ht="24.75" hidden="false" customHeight="true" outlineLevel="0" collapsed="false">
      <c r="A18" s="6" t="s">
        <v>293</v>
      </c>
      <c r="B18" s="6" t="s">
        <v>292</v>
      </c>
      <c r="C18" s="7" t="n">
        <f aca="false">'Trading and PL'!B18</f>
        <v>6240</v>
      </c>
    </row>
    <row r="19" customFormat="false" ht="24.75" hidden="false" customHeight="true" outlineLevel="0" collapsed="false">
      <c r="A19" s="6" t="s">
        <v>42</v>
      </c>
      <c r="B19" s="6" t="s">
        <v>292</v>
      </c>
      <c r="C19" s="7" t="n">
        <f aca="false">-'Account Balances'!D14</f>
        <v>-2000</v>
      </c>
    </row>
    <row r="20" customFormat="false" ht="24.75" hidden="false" customHeight="true" outlineLevel="0" collapsed="false">
      <c r="A20" s="6" t="s">
        <v>294</v>
      </c>
      <c r="B20" s="6" t="s">
        <v>247</v>
      </c>
      <c r="C20" s="7" t="n">
        <f aca="false">SUMIF(B5:B19,"Asset",C5:C19)</f>
        <v>177600</v>
      </c>
    </row>
    <row r="21" customFormat="false" ht="24.75" hidden="false" customHeight="true" outlineLevel="0" collapsed="false">
      <c r="A21" s="6" t="s">
        <v>295</v>
      </c>
      <c r="B21" s="6" t="s">
        <v>247</v>
      </c>
      <c r="C21" s="7" t="n">
        <f aca="false">SUMIF(B5:B19,"Liability",C5:C19)+SUMIF(B5:B19,"Equity",C5:C19)</f>
        <v>177600</v>
      </c>
    </row>
  </sheetData>
  <mergeCells count="2">
    <mergeCell ref="A1:C1"/>
    <mergeCell ref="A2:C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8"/>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16.8"/>
    <col collapsed="false" customWidth="true" hidden="false" outlineLevel="0" max="2" min="2" style="1" width="16"/>
  </cols>
  <sheetData>
    <row r="1" customFormat="false" ht="27.75" hidden="false" customHeight="true" outlineLevel="0" collapsed="false">
      <c r="A1" s="2" t="s">
        <v>296</v>
      </c>
      <c r="B1" s="2"/>
    </row>
    <row r="2" customFormat="false" ht="21.75" hidden="false" customHeight="true" outlineLevel="0" collapsed="false">
      <c r="A2" s="3" t="s">
        <v>1</v>
      </c>
      <c r="B2" s="3"/>
    </row>
    <row r="3" customFormat="false" ht="24.75" hidden="false" customHeight="true" outlineLevel="0" collapsed="false">
      <c r="A3" s="4"/>
      <c r="B3" s="4"/>
    </row>
    <row r="4" customFormat="false" ht="45.75" hidden="false" customHeight="true" outlineLevel="0" collapsed="false">
      <c r="A4" s="5" t="s">
        <v>297</v>
      </c>
      <c r="B4" s="5" t="s">
        <v>298</v>
      </c>
    </row>
    <row r="5" customFormat="false" ht="24.75" hidden="false" customHeight="true" outlineLevel="0" collapsed="false">
      <c r="A5" s="10" t="s">
        <v>299</v>
      </c>
      <c r="B5" s="17" t="n">
        <f aca="false">SUMIF('Cash Flow Detail'!$C$5:$C$76,A5,'Cash Flow Detail'!$D$5:$D$76)</f>
        <v>167000</v>
      </c>
    </row>
    <row r="6" customFormat="false" ht="24.75" hidden="false" customHeight="true" outlineLevel="0" collapsed="false">
      <c r="A6" s="10" t="s">
        <v>300</v>
      </c>
      <c r="B6" s="17" t="n">
        <f aca="false">SUMIF('Cash Flow Detail'!$C$5:$C$76,A6,'Cash Flow Detail'!$D$5:$D$76)</f>
        <v>-110000</v>
      </c>
    </row>
    <row r="7" customFormat="false" ht="24.75" hidden="false" customHeight="true" outlineLevel="0" collapsed="false">
      <c r="A7" s="10" t="s">
        <v>301</v>
      </c>
      <c r="B7" s="17" t="n">
        <f aca="false">SUMIF('Cash Flow Detail'!$C$5:$C$76,A7,'Cash Flow Detail'!$D$5:$D$76)</f>
        <v>-17254</v>
      </c>
    </row>
    <row r="8" customFormat="false" ht="24.75" hidden="false" customHeight="true" outlineLevel="0" collapsed="false">
      <c r="A8" s="10" t="s">
        <v>15</v>
      </c>
      <c r="B8" s="7" t="n">
        <f aca="false">SUM(B5:B7)</f>
        <v>39746</v>
      </c>
    </row>
  </sheetData>
  <mergeCells count="2">
    <mergeCell ref="A1:B1"/>
    <mergeCell ref="A2:B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18.4"/>
    <col collapsed="false" customWidth="true" hidden="false" outlineLevel="0" max="4" min="2" style="1" width="16"/>
    <col collapsed="false" customWidth="true" hidden="false" outlineLevel="0" max="5" min="5" style="1" width="20.8"/>
  </cols>
  <sheetData>
    <row r="1" customFormat="false" ht="27.75" hidden="false" customHeight="true" outlineLevel="0" collapsed="false">
      <c r="A1" s="2" t="s">
        <v>302</v>
      </c>
      <c r="B1" s="2"/>
      <c r="C1" s="2"/>
      <c r="D1" s="2"/>
      <c r="E1" s="2"/>
    </row>
    <row r="2" customFormat="false" ht="21.75" hidden="false" customHeight="true" outlineLevel="0" collapsed="false">
      <c r="A2" s="3" t="s">
        <v>1</v>
      </c>
      <c r="B2" s="3"/>
      <c r="C2" s="3"/>
      <c r="D2" s="3"/>
      <c r="E2" s="3"/>
    </row>
    <row r="3" customFormat="false" ht="24.75" hidden="false" customHeight="true" outlineLevel="0" collapsed="false">
      <c r="A3" s="4"/>
      <c r="B3" s="4"/>
      <c r="C3" s="4"/>
      <c r="D3" s="4"/>
      <c r="E3" s="4"/>
    </row>
    <row r="4" customFormat="false" ht="45.75" hidden="false" customHeight="true" outlineLevel="0" collapsed="false">
      <c r="A4" s="5" t="s">
        <v>303</v>
      </c>
      <c r="B4" s="5" t="s">
        <v>258</v>
      </c>
      <c r="C4" s="5" t="s">
        <v>7</v>
      </c>
      <c r="D4" s="5" t="s">
        <v>304</v>
      </c>
      <c r="E4" s="5" t="s">
        <v>11</v>
      </c>
    </row>
    <row r="5" customFormat="false" ht="24.75" hidden="false" customHeight="true" outlineLevel="0" collapsed="false">
      <c r="A5" s="10" t="s">
        <v>305</v>
      </c>
      <c r="B5" s="17" t="n">
        <f aca="false">CVP!B5</f>
        <v>113100</v>
      </c>
      <c r="C5" s="17" t="n">
        <f aca="false">CVP!B6</f>
        <v>48360</v>
      </c>
      <c r="D5" s="17" t="n">
        <f aca="false">CVP!B8</f>
        <v>45000</v>
      </c>
      <c r="E5" s="7" t="n">
        <f aca="false">B5-C5-D5</f>
        <v>19740</v>
      </c>
    </row>
    <row r="6" customFormat="false" ht="24.75" hidden="false" customHeight="true" outlineLevel="0" collapsed="false">
      <c r="A6" s="10" t="s">
        <v>306</v>
      </c>
      <c r="B6" s="17" t="n">
        <f aca="false">CVP!B5*0.9</f>
        <v>101790</v>
      </c>
      <c r="C6" s="17" t="n">
        <f aca="false">CVP!B6*0.9</f>
        <v>43524</v>
      </c>
      <c r="D6" s="17" t="n">
        <f aca="false">CVP!B8</f>
        <v>45000</v>
      </c>
      <c r="E6" s="7" t="n">
        <f aca="false">B6-C6-D6</f>
        <v>13266</v>
      </c>
    </row>
    <row r="7" customFormat="false" ht="24.75" hidden="false" customHeight="true" outlineLevel="0" collapsed="false">
      <c r="A7" s="10" t="s">
        <v>307</v>
      </c>
      <c r="B7" s="17" t="n">
        <f aca="false">CVP!B5*1.1</f>
        <v>124410</v>
      </c>
      <c r="C7" s="17" t="n">
        <f aca="false">CVP!B6*1.1</f>
        <v>53196</v>
      </c>
      <c r="D7" s="17" t="n">
        <f aca="false">CVP!B8</f>
        <v>45000</v>
      </c>
      <c r="E7" s="7" t="n">
        <f aca="false">B7-C7-D7</f>
        <v>26214</v>
      </c>
    </row>
    <row r="8" customFormat="false" ht="24.75" hidden="false" customHeight="true" outlineLevel="0" collapsed="false">
      <c r="A8" s="10" t="s">
        <v>308</v>
      </c>
      <c r="B8" s="17" t="n">
        <f aca="false">CVP!B5*1.05</f>
        <v>118755</v>
      </c>
      <c r="C8" s="17" t="n">
        <f aca="false">CVP!B6</f>
        <v>48360</v>
      </c>
      <c r="D8" s="17" t="n">
        <f aca="false">CVP!B8</f>
        <v>45000</v>
      </c>
      <c r="E8" s="7" t="n">
        <f aca="false">B8-C8-D8</f>
        <v>25395</v>
      </c>
    </row>
    <row r="9" customFormat="false" ht="24.75" hidden="false" customHeight="true" outlineLevel="0" collapsed="false">
      <c r="A9" s="10" t="s">
        <v>309</v>
      </c>
      <c r="B9" s="17" t="n">
        <f aca="false">CVP!B5</f>
        <v>113100</v>
      </c>
      <c r="C9" s="17" t="n">
        <f aca="false">CVP!B6*1.1</f>
        <v>53196</v>
      </c>
      <c r="D9" s="17" t="n">
        <f aca="false">CVP!B8</f>
        <v>45000</v>
      </c>
      <c r="E9" s="7" t="n">
        <f aca="false">B9-C9-D9</f>
        <v>14904</v>
      </c>
    </row>
    <row r="10" customFormat="false" ht="24.75" hidden="false" customHeight="true" outlineLevel="0" collapsed="false">
      <c r="A10" s="10" t="s">
        <v>310</v>
      </c>
      <c r="B10" s="17" t="n">
        <f aca="false">CVP!B5</f>
        <v>113100</v>
      </c>
      <c r="C10" s="17" t="n">
        <f aca="false">CVP!B6</f>
        <v>48360</v>
      </c>
      <c r="D10" s="17" t="n">
        <f aca="false">CVP!B8*1.1</f>
        <v>49500</v>
      </c>
      <c r="E10" s="7" t="n">
        <f aca="false">B10-C10-D10</f>
        <v>15240</v>
      </c>
    </row>
  </sheetData>
  <mergeCells count="2">
    <mergeCell ref="A1:E1"/>
    <mergeCell ref="A2:E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4"/>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46"/>
    <col collapsed="false" customWidth="true" hidden="false" outlineLevel="0" max="2" min="2" style="1" width="20.8"/>
    <col collapsed="false" customWidth="true" hidden="false" outlineLevel="0" max="3" min="3" style="1" width="20"/>
    <col collapsed="false" customWidth="true" hidden="false" outlineLevel="0" max="4" min="4" style="1" width="16.8"/>
  </cols>
  <sheetData>
    <row r="1" customFormat="false" ht="27.75" hidden="false" customHeight="true" outlineLevel="0" collapsed="false">
      <c r="A1" s="2" t="s">
        <v>311</v>
      </c>
      <c r="B1" s="2"/>
      <c r="C1" s="2"/>
      <c r="D1" s="2"/>
    </row>
    <row r="2" customFormat="false" ht="21.75" hidden="false" customHeight="true" outlineLevel="0" collapsed="false">
      <c r="A2" s="3" t="s">
        <v>1</v>
      </c>
      <c r="B2" s="3"/>
      <c r="C2" s="3"/>
      <c r="D2" s="3"/>
    </row>
    <row r="3" customFormat="false" ht="24.75" hidden="false" customHeight="true" outlineLevel="0" collapsed="false">
      <c r="A3" s="4"/>
      <c r="B3" s="4"/>
      <c r="C3" s="4"/>
      <c r="D3" s="4"/>
    </row>
    <row r="4" customFormat="false" ht="45.75" hidden="false" customHeight="true" outlineLevel="0" collapsed="false">
      <c r="A4" s="5" t="s">
        <v>312</v>
      </c>
      <c r="B4" s="5" t="s">
        <v>313</v>
      </c>
      <c r="C4" s="5" t="s">
        <v>314</v>
      </c>
      <c r="D4" s="5" t="s">
        <v>315</v>
      </c>
    </row>
    <row r="5" customFormat="false" ht="24.75" hidden="false" customHeight="true" outlineLevel="0" collapsed="false">
      <c r="A5" s="10" t="s">
        <v>258</v>
      </c>
      <c r="B5" s="17" t="n">
        <f aca="false">'Master Budget'!B5</f>
        <v>113100</v>
      </c>
      <c r="C5" s="17" t="n">
        <f aca="false">'Trading and PL'!B7</f>
        <v>113100</v>
      </c>
      <c r="D5" s="7" t="n">
        <f aca="false">C5-B5</f>
        <v>0</v>
      </c>
    </row>
    <row r="6" customFormat="false" ht="24.75" hidden="false" customHeight="true" outlineLevel="0" collapsed="false">
      <c r="A6" s="10" t="s">
        <v>7</v>
      </c>
      <c r="B6" s="17" t="n">
        <f aca="false">'Master Budget'!B6</f>
        <v>48360</v>
      </c>
      <c r="C6" s="17" t="n">
        <f aca="false">'Trading and PL'!B11</f>
        <v>48360</v>
      </c>
      <c r="D6" s="7" t="n">
        <f aca="false">C6-B6</f>
        <v>0</v>
      </c>
    </row>
    <row r="7" customFormat="false" ht="24.75" hidden="false" customHeight="true" outlineLevel="0" collapsed="false">
      <c r="A7" s="10" t="s">
        <v>316</v>
      </c>
      <c r="B7" s="17" t="n">
        <f aca="false">'Master Budget'!B7+'Master Budget'!B8</f>
        <v>45000</v>
      </c>
      <c r="C7" s="17" t="n">
        <f aca="false">'Trading and PL'!B13</f>
        <v>45000</v>
      </c>
      <c r="D7" s="7" t="n">
        <f aca="false">C7-B7</f>
        <v>0</v>
      </c>
    </row>
    <row r="8" customFormat="false" ht="24.75" hidden="false" customHeight="true" outlineLevel="0" collapsed="false">
      <c r="A8" s="10" t="s">
        <v>317</v>
      </c>
      <c r="B8" s="7" t="n">
        <f aca="false">0</f>
        <v>0</v>
      </c>
      <c r="C8" s="17" t="n">
        <f aca="false">'Trading and PL'!B15+'Trading and PL'!B16</f>
        <v>13000</v>
      </c>
      <c r="D8" s="7" t="n">
        <f aca="false">C8-B8</f>
        <v>13000</v>
      </c>
    </row>
    <row r="9" customFormat="false" ht="24.75" hidden="false" customHeight="true" outlineLevel="0" collapsed="false">
      <c r="A9" s="10" t="s">
        <v>239</v>
      </c>
      <c r="B9" s="17" t="n">
        <f aca="false">'Master Budget'!B10</f>
        <v>490</v>
      </c>
      <c r="C9" s="17" t="n">
        <f aca="false">'Trading and PL'!B17</f>
        <v>500</v>
      </c>
      <c r="D9" s="7" t="n">
        <f aca="false">C9-B9</f>
        <v>10</v>
      </c>
    </row>
    <row r="10" customFormat="false" ht="24.75" hidden="false" customHeight="true" outlineLevel="0" collapsed="false">
      <c r="A10" s="10" t="s">
        <v>293</v>
      </c>
      <c r="B10" s="17" t="n">
        <f aca="false">'Master Budget'!B11</f>
        <v>19250</v>
      </c>
      <c r="C10" s="17" t="n">
        <f aca="false">'Trading and PL'!B18</f>
        <v>6240</v>
      </c>
      <c r="D10" s="7" t="n">
        <f aca="false">C10-B10</f>
        <v>-13010</v>
      </c>
    </row>
    <row r="11" customFormat="false" ht="24.75" hidden="false" customHeight="true" outlineLevel="0" collapsed="false">
      <c r="A11" s="4"/>
      <c r="B11" s="4"/>
      <c r="C11" s="4"/>
      <c r="D11" s="4"/>
    </row>
    <row r="12" customFormat="false" ht="24.75" hidden="false" customHeight="true" outlineLevel="0" collapsed="false">
      <c r="A12" s="4"/>
      <c r="B12" s="4"/>
      <c r="C12" s="4"/>
      <c r="D12" s="4"/>
    </row>
    <row r="13" customFormat="false" ht="37.5" hidden="false" customHeight="true" outlineLevel="0" collapsed="false">
      <c r="A13" s="10" t="s">
        <v>318</v>
      </c>
      <c r="B13" s="4"/>
      <c r="C13" s="4"/>
      <c r="D13" s="4"/>
    </row>
    <row r="14" customFormat="false" ht="37.5" hidden="false" customHeight="true" outlineLevel="0" collapsed="false">
      <c r="A14" s="10" t="s">
        <v>319</v>
      </c>
      <c r="B14" s="4"/>
      <c r="C14" s="4"/>
      <c r="D14" s="4"/>
    </row>
  </sheetData>
  <mergeCells count="2">
    <mergeCell ref="A1:D1"/>
    <mergeCell ref="A2:D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6"/>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46"/>
    <col collapsed="false" customWidth="true" hidden="false" outlineLevel="0" max="2" min="2" style="1" width="16"/>
  </cols>
  <sheetData>
    <row r="1" customFormat="false" ht="27.75" hidden="false" customHeight="true" outlineLevel="0" collapsed="false">
      <c r="A1" s="2" t="s">
        <v>320</v>
      </c>
      <c r="B1" s="2"/>
    </row>
    <row r="2" customFormat="false" ht="21.75" hidden="false" customHeight="true" outlineLevel="0" collapsed="false">
      <c r="A2" s="3" t="s">
        <v>1</v>
      </c>
      <c r="B2" s="3"/>
    </row>
    <row r="3" customFormat="false" ht="24.75" hidden="false" customHeight="true" outlineLevel="0" collapsed="false">
      <c r="A3" s="4"/>
      <c r="B3" s="4"/>
    </row>
    <row r="4" customFormat="false" ht="45.75" hidden="false" customHeight="true" outlineLevel="0" collapsed="false">
      <c r="A4" s="5" t="s">
        <v>321</v>
      </c>
      <c r="B4" s="5" t="s">
        <v>277</v>
      </c>
    </row>
    <row r="5" customFormat="false" ht="24.75" hidden="false" customHeight="true" outlineLevel="0" collapsed="false">
      <c r="A5" s="10" t="s">
        <v>322</v>
      </c>
      <c r="B5" s="17" t="n">
        <f aca="false">'Account Balances'!D10+'Account Balances'!D8</f>
        <v>39746</v>
      </c>
    </row>
    <row r="6" customFormat="false" ht="24.75" hidden="false" customHeight="true" outlineLevel="0" collapsed="false">
      <c r="A6" s="10" t="s">
        <v>323</v>
      </c>
      <c r="B6" s="17" t="n">
        <f aca="false">'Master Budget'!B5*(1-Assumptions!B13)</f>
        <v>90480</v>
      </c>
    </row>
    <row r="7" customFormat="false" ht="24.75" hidden="false" customHeight="true" outlineLevel="0" collapsed="false">
      <c r="A7" s="10" t="s">
        <v>324</v>
      </c>
      <c r="B7" s="17" t="n">
        <f aca="false">'Account Balances'!D6</f>
        <v>2854</v>
      </c>
    </row>
    <row r="8" customFormat="false" ht="24.75" hidden="false" customHeight="true" outlineLevel="0" collapsed="false">
      <c r="A8" s="10" t="s">
        <v>325</v>
      </c>
      <c r="B8" s="7" t="n">
        <f aca="false">SUM(B5:B7)</f>
        <v>133080</v>
      </c>
    </row>
    <row r="9" customFormat="false" ht="24.75" hidden="false" customHeight="true" outlineLevel="0" collapsed="false">
      <c r="A9" s="10" t="s">
        <v>326</v>
      </c>
      <c r="B9" s="17" t="n">
        <f aca="false">'Materials Budget'!E5</f>
        <v>48360</v>
      </c>
    </row>
    <row r="10" customFormat="false" ht="24.75" hidden="false" customHeight="true" outlineLevel="0" collapsed="false">
      <c r="A10" s="10" t="s">
        <v>327</v>
      </c>
      <c r="B10" s="17" t="n">
        <f aca="false">-'Account Balances'!D5</f>
        <v>3360</v>
      </c>
    </row>
    <row r="11" customFormat="false" ht="37.5" hidden="false" customHeight="true" outlineLevel="0" collapsed="false">
      <c r="A11" s="10" t="s">
        <v>328</v>
      </c>
      <c r="B11" s="17" t="n">
        <f aca="false">'Master Budget'!B7+'Master Budget'!B8-'Account Balances'!D13-'Account Balances'!D22</f>
        <v>28000</v>
      </c>
    </row>
    <row r="12" customFormat="false" ht="24.75" hidden="false" customHeight="true" outlineLevel="0" collapsed="false">
      <c r="A12" s="10" t="s">
        <v>329</v>
      </c>
      <c r="B12" s="17" t="n">
        <f aca="false">-'Account Balances'!D32</f>
        <v>1000</v>
      </c>
    </row>
    <row r="13" customFormat="false" ht="24.75" hidden="false" customHeight="true" outlineLevel="0" collapsed="false">
      <c r="A13" s="10" t="s">
        <v>239</v>
      </c>
      <c r="B13" s="17" t="n">
        <f aca="false">'Master Budget'!B10</f>
        <v>490</v>
      </c>
    </row>
    <row r="14" customFormat="false" ht="24.75" hidden="false" customHeight="true" outlineLevel="0" collapsed="false">
      <c r="A14" s="10" t="s">
        <v>330</v>
      </c>
      <c r="B14" s="17" t="n">
        <f aca="false">Assumptions!B14</f>
        <v>1000</v>
      </c>
    </row>
    <row r="15" customFormat="false" ht="24.75" hidden="false" customHeight="true" outlineLevel="0" collapsed="false">
      <c r="A15" s="10" t="s">
        <v>42</v>
      </c>
      <c r="B15" s="17" t="n">
        <f aca="false">Assumptions!B15</f>
        <v>2000</v>
      </c>
    </row>
    <row r="16" customFormat="false" ht="24.75" hidden="false" customHeight="true" outlineLevel="0" collapsed="false">
      <c r="A16" s="10" t="s">
        <v>331</v>
      </c>
      <c r="B16" s="7" t="n">
        <f aca="false">B8-SUM(B9:B15)</f>
        <v>48870</v>
      </c>
    </row>
  </sheetData>
  <mergeCells count="2">
    <mergeCell ref="A1:B1"/>
    <mergeCell ref="A2:B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2"/>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18.4"/>
    <col collapsed="false" customWidth="true" hidden="false" outlineLevel="0" max="2" min="2" style="1" width="16"/>
    <col collapsed="false" customWidth="true" hidden="false" outlineLevel="0" max="3" min="3" style="1" width="23.2"/>
  </cols>
  <sheetData>
    <row r="1" customFormat="false" ht="27.75" hidden="false" customHeight="true" outlineLevel="0" collapsed="false">
      <c r="A1" s="2" t="s">
        <v>332</v>
      </c>
      <c r="B1" s="2"/>
      <c r="C1" s="2"/>
    </row>
    <row r="2" customFormat="false" ht="21.75" hidden="false" customHeight="true" outlineLevel="0" collapsed="false">
      <c r="A2" s="3" t="s">
        <v>1</v>
      </c>
      <c r="B2" s="3"/>
      <c r="C2" s="3"/>
    </row>
    <row r="3" customFormat="false" ht="24.75" hidden="false" customHeight="true" outlineLevel="0" collapsed="false">
      <c r="A3" s="4"/>
      <c r="B3" s="4"/>
      <c r="C3" s="4"/>
    </row>
    <row r="4" customFormat="false" ht="45.75" hidden="false" customHeight="true" outlineLevel="0" collapsed="false">
      <c r="A4" s="5" t="s">
        <v>333</v>
      </c>
      <c r="B4" s="5" t="s">
        <v>277</v>
      </c>
      <c r="C4" s="5" t="s">
        <v>334</v>
      </c>
    </row>
    <row r="5" customFormat="false" ht="24.75" hidden="false" customHeight="true" outlineLevel="0" collapsed="false">
      <c r="A5" s="10" t="s">
        <v>229</v>
      </c>
      <c r="B5" s="17" t="n">
        <f aca="false">'Account Balances'!D26</f>
        <v>18000</v>
      </c>
      <c r="C5" s="10" t="s">
        <v>335</v>
      </c>
    </row>
    <row r="6" customFormat="false" ht="24.75" hidden="false" customHeight="true" outlineLevel="0" collapsed="false">
      <c r="A6" s="10" t="s">
        <v>236</v>
      </c>
      <c r="B6" s="17" t="n">
        <f aca="false">'Account Balances'!D24</f>
        <v>15000</v>
      </c>
      <c r="C6" s="10" t="s">
        <v>336</v>
      </c>
    </row>
    <row r="7" customFormat="false" ht="24.75" hidden="false" customHeight="true" outlineLevel="0" collapsed="false">
      <c r="A7" s="10" t="s">
        <v>232</v>
      </c>
      <c r="B7" s="17" t="n">
        <f aca="false">'Account Balances'!D11</f>
        <v>1000</v>
      </c>
      <c r="C7" s="10" t="s">
        <v>336</v>
      </c>
    </row>
    <row r="8" customFormat="false" ht="24.75" hidden="false" customHeight="true" outlineLevel="0" collapsed="false">
      <c r="A8" s="10" t="s">
        <v>234</v>
      </c>
      <c r="B8" s="17" t="n">
        <f aca="false">'Account Balances'!D31</f>
        <v>3000</v>
      </c>
      <c r="C8" s="10" t="s">
        <v>337</v>
      </c>
    </row>
    <row r="9" customFormat="false" ht="24.75" hidden="false" customHeight="true" outlineLevel="0" collapsed="false">
      <c r="A9" s="10" t="s">
        <v>231</v>
      </c>
      <c r="B9" s="17" t="n">
        <f aca="false">'Account Balances'!D18</f>
        <v>1000</v>
      </c>
      <c r="C9" s="10" t="s">
        <v>337</v>
      </c>
    </row>
    <row r="10" customFormat="false" ht="24.75" hidden="false" customHeight="true" outlineLevel="0" collapsed="false">
      <c r="A10" s="10" t="s">
        <v>237</v>
      </c>
      <c r="B10" s="17" t="n">
        <f aca="false">'Account Balances'!D13</f>
        <v>2000</v>
      </c>
      <c r="C10" s="10" t="s">
        <v>337</v>
      </c>
    </row>
    <row r="11" customFormat="false" ht="24.75" hidden="false" customHeight="true" outlineLevel="0" collapsed="false">
      <c r="A11" s="10" t="s">
        <v>230</v>
      </c>
      <c r="B11" s="17" t="n">
        <f aca="false">'Account Balances'!D23</f>
        <v>2000</v>
      </c>
      <c r="C11" s="10" t="s">
        <v>338</v>
      </c>
    </row>
    <row r="12" customFormat="false" ht="24.75" hidden="false" customHeight="true" outlineLevel="0" collapsed="false">
      <c r="A12" s="10" t="s">
        <v>233</v>
      </c>
      <c r="B12" s="17" t="n">
        <f aca="false">'Account Balances'!D21</f>
        <v>3000</v>
      </c>
      <c r="C12" s="10" t="s">
        <v>338</v>
      </c>
    </row>
  </sheetData>
  <mergeCells count="2">
    <mergeCell ref="A1:C1"/>
    <mergeCell ref="A2:C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4"/>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3" min="3" style="1" width="36.8"/>
  </cols>
  <sheetData>
    <row r="1" customFormat="false" ht="27.75" hidden="false" customHeight="true" outlineLevel="0" collapsed="false">
      <c r="A1" s="2" t="s">
        <v>339</v>
      </c>
      <c r="B1" s="2"/>
      <c r="C1" s="2"/>
    </row>
    <row r="2" customFormat="false" ht="21.75" hidden="false" customHeight="true" outlineLevel="0" collapsed="false">
      <c r="A2" s="3" t="s">
        <v>1</v>
      </c>
      <c r="B2" s="3"/>
      <c r="C2" s="3"/>
    </row>
    <row r="3" customFormat="false" ht="24.75" hidden="false" customHeight="true" outlineLevel="0" collapsed="false">
      <c r="A3" s="4"/>
      <c r="B3" s="4"/>
      <c r="C3" s="4"/>
    </row>
    <row r="4" customFormat="false" ht="45.75" hidden="false" customHeight="true" outlineLevel="0" collapsed="false">
      <c r="A4" s="5" t="s">
        <v>312</v>
      </c>
      <c r="B4" s="5" t="s">
        <v>277</v>
      </c>
      <c r="C4" s="5" t="s">
        <v>340</v>
      </c>
    </row>
    <row r="5" customFormat="false" ht="24.75" hidden="false" customHeight="true" outlineLevel="0" collapsed="false">
      <c r="A5" s="10" t="s">
        <v>291</v>
      </c>
      <c r="B5" s="14" t="n">
        <v>120000</v>
      </c>
      <c r="C5" s="10" t="s">
        <v>341</v>
      </c>
    </row>
    <row r="6" customFormat="false" ht="24.75" hidden="false" customHeight="true" outlineLevel="0" collapsed="false">
      <c r="A6" s="10" t="s">
        <v>217</v>
      </c>
      <c r="B6" s="14" t="n">
        <v>50000</v>
      </c>
      <c r="C6" s="10" t="s">
        <v>341</v>
      </c>
    </row>
    <row r="7" customFormat="false" ht="24.75" hidden="false" customHeight="true" outlineLevel="0" collapsed="false">
      <c r="A7" s="10" t="s">
        <v>342</v>
      </c>
      <c r="B7" s="14" t="n">
        <v>30000</v>
      </c>
      <c r="C7" s="10" t="s">
        <v>289</v>
      </c>
    </row>
    <row r="8" customFormat="false" ht="24.75" hidden="false" customHeight="true" outlineLevel="0" collapsed="false">
      <c r="A8" s="10" t="s">
        <v>57</v>
      </c>
      <c r="B8" s="14" t="n">
        <v>55000</v>
      </c>
      <c r="C8" s="10" t="s">
        <v>289</v>
      </c>
    </row>
    <row r="9" customFormat="false" ht="24.75" hidden="false" customHeight="true" outlineLevel="0" collapsed="false">
      <c r="A9" s="10" t="s">
        <v>59</v>
      </c>
      <c r="B9" s="14" t="n">
        <v>25000</v>
      </c>
      <c r="C9" s="10" t="s">
        <v>289</v>
      </c>
    </row>
    <row r="10" customFormat="false" ht="24.75" hidden="false" customHeight="true" outlineLevel="0" collapsed="false">
      <c r="A10" s="10" t="s">
        <v>280</v>
      </c>
      <c r="B10" s="14" t="n">
        <v>12000</v>
      </c>
      <c r="C10" s="10" t="s">
        <v>343</v>
      </c>
    </row>
    <row r="11" customFormat="false" ht="24.75" hidden="false" customHeight="true" outlineLevel="0" collapsed="false">
      <c r="A11" s="10" t="s">
        <v>344</v>
      </c>
      <c r="B11" s="14" t="n">
        <v>8000</v>
      </c>
      <c r="C11" s="10" t="s">
        <v>333</v>
      </c>
    </row>
    <row r="12" customFormat="false" ht="24.75" hidden="false" customHeight="true" outlineLevel="0" collapsed="false">
      <c r="A12" s="10" t="s">
        <v>345</v>
      </c>
      <c r="B12" s="14" t="n">
        <v>5000</v>
      </c>
      <c r="C12" s="10" t="s">
        <v>333</v>
      </c>
    </row>
    <row r="13" customFormat="false" ht="24.75" hidden="false" customHeight="true" outlineLevel="0" collapsed="false">
      <c r="A13" s="10" t="s">
        <v>346</v>
      </c>
      <c r="B13" s="14" t="n">
        <v>35000</v>
      </c>
      <c r="C13" s="10" t="s">
        <v>347</v>
      </c>
    </row>
    <row r="14" customFormat="false" ht="24.75" hidden="false" customHeight="true" outlineLevel="0" collapsed="false">
      <c r="A14" s="10" t="s">
        <v>348</v>
      </c>
      <c r="B14" s="14" t="n">
        <v>15000</v>
      </c>
      <c r="C14" s="10" t="s">
        <v>349</v>
      </c>
    </row>
  </sheetData>
  <mergeCells count="2">
    <mergeCell ref="A1:C1"/>
    <mergeCell ref="A2:C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9"/>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23.2"/>
    <col collapsed="false" customWidth="true" hidden="false" outlineLevel="0" max="2" min="2" style="1" width="16"/>
  </cols>
  <sheetData>
    <row r="1" customFormat="false" ht="27.75" hidden="false" customHeight="true" outlineLevel="0" collapsed="false">
      <c r="A1" s="2" t="s">
        <v>350</v>
      </c>
      <c r="B1" s="2"/>
    </row>
    <row r="2" customFormat="false" ht="21.75" hidden="false" customHeight="true" outlineLevel="0" collapsed="false">
      <c r="A2" s="3" t="s">
        <v>1</v>
      </c>
      <c r="B2" s="3"/>
    </row>
    <row r="3" customFormat="false" ht="24.75" hidden="false" customHeight="true" outlineLevel="0" collapsed="false">
      <c r="A3" s="4"/>
      <c r="B3" s="4"/>
    </row>
    <row r="4" customFormat="false" ht="45.75" hidden="false" customHeight="true" outlineLevel="0" collapsed="false">
      <c r="A4" s="5" t="s">
        <v>276</v>
      </c>
      <c r="B4" s="5" t="s">
        <v>277</v>
      </c>
    </row>
    <row r="5" customFormat="false" ht="24.75" hidden="false" customHeight="true" outlineLevel="0" collapsed="false">
      <c r="A5" s="10" t="s">
        <v>5</v>
      </c>
      <c r="B5" s="17" t="n">
        <f aca="false">'Trading and PL'!B7</f>
        <v>113100</v>
      </c>
    </row>
    <row r="6" customFormat="false" ht="24.75" hidden="false" customHeight="true" outlineLevel="0" collapsed="false">
      <c r="A6" s="10" t="s">
        <v>351</v>
      </c>
      <c r="B6" s="17" t="n">
        <f aca="false">'Trading and PL'!B8</f>
        <v>0</v>
      </c>
    </row>
    <row r="7" customFormat="false" ht="24.75" hidden="false" customHeight="true" outlineLevel="0" collapsed="false">
      <c r="A7" s="10" t="s">
        <v>352</v>
      </c>
      <c r="B7" s="17" t="n">
        <f aca="false">'Trading and PL'!B9</f>
        <v>60360</v>
      </c>
    </row>
    <row r="8" customFormat="false" ht="24.75" hidden="false" customHeight="true" outlineLevel="0" collapsed="false">
      <c r="A8" s="10" t="s">
        <v>353</v>
      </c>
      <c r="B8" s="17" t="n">
        <f aca="false">'Trading and PL'!B10</f>
        <v>-12000</v>
      </c>
    </row>
    <row r="9" customFormat="false" ht="24.75" hidden="false" customHeight="true" outlineLevel="0" collapsed="false">
      <c r="A9" s="10" t="s">
        <v>354</v>
      </c>
      <c r="B9" s="7" t="n">
        <f aca="false">SUM(B6:B8)</f>
        <v>48360</v>
      </c>
    </row>
    <row r="10" customFormat="false" ht="24.75" hidden="false" customHeight="true" outlineLevel="0" collapsed="false">
      <c r="A10" s="10" t="s">
        <v>355</v>
      </c>
      <c r="B10" s="17" t="n">
        <f aca="false">'Account Balances'!D26</f>
        <v>18000</v>
      </c>
    </row>
    <row r="11" customFormat="false" ht="24.75" hidden="false" customHeight="true" outlineLevel="0" collapsed="false">
      <c r="A11" s="10" t="s">
        <v>356</v>
      </c>
      <c r="B11" s="17" t="n">
        <f aca="false">SUMIF('Fixed Allocation'!C5:C12,"Production Overhead",'Fixed Allocation'!B5:B12)</f>
        <v>16000</v>
      </c>
    </row>
    <row r="12" customFormat="false" ht="24.75" hidden="false" customHeight="true" outlineLevel="0" collapsed="false">
      <c r="A12" s="10" t="s">
        <v>357</v>
      </c>
      <c r="B12" s="7" t="n">
        <f aca="false">SUM(B9:B11)</f>
        <v>82360</v>
      </c>
    </row>
    <row r="13" customFormat="false" ht="24.75" hidden="false" customHeight="true" outlineLevel="0" collapsed="false">
      <c r="A13" s="10" t="s">
        <v>358</v>
      </c>
      <c r="B13" s="7" t="n">
        <f aca="false">B5-B12</f>
        <v>30740</v>
      </c>
    </row>
    <row r="14" customFormat="false" ht="24.75" hidden="false" customHeight="true" outlineLevel="0" collapsed="false">
      <c r="A14" s="10" t="s">
        <v>270</v>
      </c>
      <c r="B14" s="17" t="n">
        <f aca="false">SUMIF('Fixed Allocation'!C5:C12,"Administrative Overhead",'Fixed Allocation'!B5:B12)</f>
        <v>6000</v>
      </c>
    </row>
    <row r="15" customFormat="false" ht="24.75" hidden="false" customHeight="true" outlineLevel="0" collapsed="false">
      <c r="A15" s="10" t="s">
        <v>271</v>
      </c>
      <c r="B15" s="17" t="n">
        <f aca="false">SUMIF('Fixed Allocation'!C5:C12,"Selling Distribution Overhead",'Fixed Allocation'!B5:B12)</f>
        <v>5000</v>
      </c>
    </row>
    <row r="16" customFormat="false" ht="24.75" hidden="false" customHeight="true" outlineLevel="0" collapsed="false">
      <c r="A16" s="10" t="s">
        <v>11</v>
      </c>
      <c r="B16" s="7" t="n">
        <f aca="false">B13-B14-B15</f>
        <v>19740</v>
      </c>
    </row>
    <row r="17" customFormat="false" ht="24.75" hidden="false" customHeight="true" outlineLevel="0" collapsed="false">
      <c r="A17" s="10" t="s">
        <v>359</v>
      </c>
      <c r="B17" s="17" t="n">
        <f aca="false">'Trading and PL'!B15+'Trading and PL'!B16</f>
        <v>13000</v>
      </c>
    </row>
    <row r="18" customFormat="false" ht="24.75" hidden="false" customHeight="true" outlineLevel="0" collapsed="false">
      <c r="A18" s="10" t="s">
        <v>239</v>
      </c>
      <c r="B18" s="17" t="n">
        <f aca="false">'Trading and PL'!B17</f>
        <v>500</v>
      </c>
    </row>
    <row r="19" customFormat="false" ht="24.75" hidden="false" customHeight="true" outlineLevel="0" collapsed="false">
      <c r="A19" s="10" t="s">
        <v>360</v>
      </c>
      <c r="B19" s="7" t="n">
        <f aca="false">B16-B17-B18</f>
        <v>6240</v>
      </c>
    </row>
  </sheetData>
  <mergeCells count="2">
    <mergeCell ref="A1:B1"/>
    <mergeCell ref="A2:B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8"/>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29"/>
    <col collapsed="false" customWidth="true" hidden="false" outlineLevel="0" max="4" min="2" style="1" width="16"/>
  </cols>
  <sheetData>
    <row r="1" customFormat="false" ht="27.75" hidden="false" customHeight="true" outlineLevel="0" collapsed="false">
      <c r="A1" s="2" t="s">
        <v>361</v>
      </c>
      <c r="B1" s="2"/>
      <c r="C1" s="2"/>
      <c r="D1" s="2"/>
    </row>
    <row r="2" customFormat="false" ht="21.75" hidden="false" customHeight="true" outlineLevel="0" collapsed="false">
      <c r="A2" s="3" t="s">
        <v>1</v>
      </c>
      <c r="B2" s="3"/>
      <c r="C2" s="3"/>
      <c r="D2" s="3"/>
    </row>
    <row r="3" customFormat="false" ht="24.75" hidden="false" customHeight="true" outlineLevel="0" collapsed="false">
      <c r="A3" s="4"/>
      <c r="B3" s="4"/>
      <c r="C3" s="4"/>
      <c r="D3" s="4"/>
    </row>
    <row r="4" customFormat="false" ht="45.75" hidden="false" customHeight="true" outlineLevel="0" collapsed="false">
      <c r="A4" s="5" t="s">
        <v>28</v>
      </c>
      <c r="B4" s="5" t="s">
        <v>249</v>
      </c>
      <c r="C4" s="5" t="s">
        <v>29</v>
      </c>
      <c r="D4" s="5" t="s">
        <v>258</v>
      </c>
    </row>
    <row r="5" customFormat="false" ht="24.75" hidden="false" customHeight="true" outlineLevel="0" collapsed="false">
      <c r="A5" s="10" t="s">
        <v>34</v>
      </c>
      <c r="B5" s="20" t="n">
        <f aca="false">Assumptions!D5*Assumptions!$B$10</f>
        <v>2080</v>
      </c>
      <c r="C5" s="17" t="n">
        <f aca="false">Assumptions!B5</f>
        <v>15</v>
      </c>
      <c r="D5" s="7" t="n">
        <f aca="false">B5*C5</f>
        <v>31200</v>
      </c>
    </row>
    <row r="6" customFormat="false" ht="24.75" hidden="false" customHeight="true" outlineLevel="0" collapsed="false">
      <c r="A6" s="10" t="s">
        <v>35</v>
      </c>
      <c r="B6" s="20" t="n">
        <f aca="false">Assumptions!D6*Assumptions!$B$10</f>
        <v>1170</v>
      </c>
      <c r="C6" s="17" t="n">
        <f aca="false">Assumptions!B6</f>
        <v>30</v>
      </c>
      <c r="D6" s="7" t="n">
        <f aca="false">B6*C6</f>
        <v>35100</v>
      </c>
    </row>
    <row r="7" customFormat="false" ht="24.75" hidden="false" customHeight="true" outlineLevel="0" collapsed="false">
      <c r="A7" s="10" t="s">
        <v>36</v>
      </c>
      <c r="B7" s="20" t="n">
        <f aca="false">Assumptions!D7*Assumptions!$B$10</f>
        <v>780</v>
      </c>
      <c r="C7" s="17" t="n">
        <f aca="false">Assumptions!B7</f>
        <v>60</v>
      </c>
      <c r="D7" s="7" t="n">
        <f aca="false">B7*C7</f>
        <v>46800</v>
      </c>
    </row>
    <row r="8" customFormat="false" ht="24.75" hidden="false" customHeight="true" outlineLevel="0" collapsed="false">
      <c r="A8" s="10" t="s">
        <v>247</v>
      </c>
      <c r="B8" s="19" t="n">
        <f aca="false">SUM(B5:B7)</f>
        <v>4030</v>
      </c>
      <c r="C8" s="4"/>
      <c r="D8" s="7" t="n">
        <f aca="false">SUM(D5:D7)</f>
        <v>113100</v>
      </c>
    </row>
  </sheetData>
  <mergeCells count="2">
    <mergeCell ref="A1:D1"/>
    <mergeCell ref="A2:D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5"/>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20"/>
    <col collapsed="false" customWidth="true" hidden="false" outlineLevel="0" max="3" min="2" style="1" width="16"/>
    <col collapsed="false" customWidth="true" hidden="false" outlineLevel="0" max="4" min="4" style="1" width="19.2"/>
    <col collapsed="false" customWidth="true" hidden="false" outlineLevel="0" max="5" min="5" style="1" width="16"/>
  </cols>
  <sheetData>
    <row r="1" customFormat="false" ht="27.75" hidden="false" customHeight="true" outlineLevel="0" collapsed="false">
      <c r="A1" s="2" t="s">
        <v>362</v>
      </c>
      <c r="B1" s="2"/>
      <c r="C1" s="2"/>
      <c r="D1" s="2"/>
      <c r="E1" s="2"/>
    </row>
    <row r="2" customFormat="false" ht="21.75" hidden="false" customHeight="true" outlineLevel="0" collapsed="false">
      <c r="A2" s="3" t="s">
        <v>1</v>
      </c>
      <c r="B2" s="3"/>
      <c r="C2" s="3"/>
      <c r="D2" s="3"/>
      <c r="E2" s="3"/>
    </row>
    <row r="3" customFormat="false" ht="24.75" hidden="false" customHeight="true" outlineLevel="0" collapsed="false">
      <c r="A3" s="4"/>
      <c r="B3" s="4"/>
      <c r="C3" s="4"/>
      <c r="D3" s="4"/>
      <c r="E3" s="4"/>
    </row>
    <row r="4" customFormat="false" ht="45.75" hidden="false" customHeight="true" outlineLevel="0" collapsed="false">
      <c r="A4" s="5" t="s">
        <v>312</v>
      </c>
      <c r="B4" s="5" t="s">
        <v>280</v>
      </c>
      <c r="C4" s="5" t="s">
        <v>363</v>
      </c>
      <c r="D4" s="5" t="s">
        <v>364</v>
      </c>
      <c r="E4" s="5" t="s">
        <v>281</v>
      </c>
    </row>
    <row r="5" customFormat="false" ht="24.75" hidden="false" customHeight="true" outlineLevel="0" collapsed="false">
      <c r="A5" s="10" t="s">
        <v>365</v>
      </c>
      <c r="B5" s="17" t="n">
        <f aca="false">'Account Balances'!D19</f>
        <v>12000</v>
      </c>
      <c r="C5" s="17" t="n">
        <f aca="false">SUMPRODUCT('Sales Budget'!B5:B7,Assumptions!C5:C7)</f>
        <v>48360</v>
      </c>
      <c r="D5" s="7" t="n">
        <f aca="false">B5</f>
        <v>12000</v>
      </c>
      <c r="E5" s="7" t="n">
        <f aca="false">C5+D5-B5</f>
        <v>48360</v>
      </c>
    </row>
  </sheetData>
  <mergeCells count="2">
    <mergeCell ref="A1:E1"/>
    <mergeCell ref="A2:E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5"/>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3" min="1" style="1" width="16"/>
  </cols>
  <sheetData>
    <row r="1" customFormat="false" ht="27.75" hidden="false" customHeight="true" outlineLevel="0" collapsed="false">
      <c r="A1" s="2" t="s">
        <v>366</v>
      </c>
      <c r="B1" s="2"/>
      <c r="C1" s="2"/>
    </row>
    <row r="2" customFormat="false" ht="21.75" hidden="false" customHeight="true" outlineLevel="0" collapsed="false">
      <c r="A2" s="3" t="s">
        <v>1</v>
      </c>
      <c r="B2" s="3"/>
      <c r="C2" s="3"/>
    </row>
    <row r="3" customFormat="false" ht="24.75" hidden="false" customHeight="true" outlineLevel="0" collapsed="false">
      <c r="A3" s="4"/>
      <c r="B3" s="4"/>
      <c r="C3" s="4"/>
    </row>
    <row r="4" customFormat="false" ht="45.75" hidden="false" customHeight="true" outlineLevel="0" collapsed="false">
      <c r="A4" s="5" t="s">
        <v>312</v>
      </c>
      <c r="B4" s="5" t="s">
        <v>367</v>
      </c>
      <c r="C4" s="5" t="s">
        <v>368</v>
      </c>
    </row>
    <row r="5" customFormat="false" ht="24.75" hidden="false" customHeight="true" outlineLevel="0" collapsed="false">
      <c r="A5" s="10" t="s">
        <v>369</v>
      </c>
      <c r="B5" s="18" t="n">
        <v>2</v>
      </c>
      <c r="C5" s="17" t="n">
        <f aca="false">'Account Balances'!D26</f>
        <v>18000</v>
      </c>
    </row>
  </sheetData>
  <mergeCells count="2">
    <mergeCell ref="A1:C1"/>
    <mergeCell ref="A2:C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7"/>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23.2"/>
    <col collapsed="false" customWidth="true" hidden="false" outlineLevel="0" max="2" min="2" style="1" width="16"/>
  </cols>
  <sheetData>
    <row r="1" customFormat="false" ht="27.75" hidden="false" customHeight="true" outlineLevel="0" collapsed="false">
      <c r="A1" s="2" t="s">
        <v>370</v>
      </c>
      <c r="B1" s="2"/>
    </row>
    <row r="2" customFormat="false" ht="21.75" hidden="false" customHeight="true" outlineLevel="0" collapsed="false">
      <c r="A2" s="3" t="s">
        <v>1</v>
      </c>
      <c r="B2" s="3"/>
    </row>
    <row r="3" customFormat="false" ht="24.75" hidden="false" customHeight="true" outlineLevel="0" collapsed="false">
      <c r="A3" s="4"/>
      <c r="B3" s="4"/>
    </row>
    <row r="4" customFormat="false" ht="45.75" hidden="false" customHeight="true" outlineLevel="0" collapsed="false">
      <c r="A4" s="5" t="s">
        <v>288</v>
      </c>
      <c r="B4" s="5" t="s">
        <v>371</v>
      </c>
    </row>
    <row r="5" customFormat="false" ht="24.75" hidden="false" customHeight="true" outlineLevel="0" collapsed="false">
      <c r="A5" s="10" t="s">
        <v>336</v>
      </c>
      <c r="B5" s="17" t="n">
        <f aca="false">SUMIF('Fixed Allocation'!C5:C12,A5,'Fixed Allocation'!B5:B12)</f>
        <v>16000</v>
      </c>
    </row>
    <row r="6" customFormat="false" ht="24.75" hidden="false" customHeight="true" outlineLevel="0" collapsed="false">
      <c r="A6" s="10" t="s">
        <v>337</v>
      </c>
      <c r="B6" s="17" t="n">
        <f aca="false">SUMIF('Fixed Allocation'!C5:C12,A6,'Fixed Allocation'!B5:B12)</f>
        <v>6000</v>
      </c>
    </row>
    <row r="7" customFormat="false" ht="24.75" hidden="false" customHeight="true" outlineLevel="0" collapsed="false">
      <c r="A7" s="10" t="s">
        <v>338</v>
      </c>
      <c r="B7" s="17" t="n">
        <f aca="false">SUMIF('Fixed Allocation'!C5:C12,A7,'Fixed Allocation'!B5:B12)</f>
        <v>5000</v>
      </c>
    </row>
  </sheetData>
  <mergeCells count="2">
    <mergeCell ref="A1:B1"/>
    <mergeCell ref="A2:B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1"/>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38.4"/>
    <col collapsed="false" customWidth="true" hidden="false" outlineLevel="0" max="2" min="2" style="1" width="16"/>
    <col collapsed="false" customWidth="true" hidden="false" outlineLevel="0" max="3" min="3" style="1" width="65"/>
  </cols>
  <sheetData>
    <row r="1" customFormat="false" ht="27.75" hidden="false" customHeight="true" outlineLevel="0" collapsed="false">
      <c r="A1" s="2" t="s">
        <v>372</v>
      </c>
      <c r="B1" s="2"/>
      <c r="C1" s="2"/>
    </row>
    <row r="2" customFormat="false" ht="21.75" hidden="false" customHeight="true" outlineLevel="0" collapsed="false">
      <c r="A2" s="3" t="s">
        <v>1</v>
      </c>
      <c r="B2" s="3"/>
      <c r="C2" s="3"/>
    </row>
    <row r="3" customFormat="false" ht="24.75" hidden="false" customHeight="true" outlineLevel="0" collapsed="false">
      <c r="A3" s="4"/>
      <c r="B3" s="4"/>
      <c r="C3" s="4"/>
    </row>
    <row r="4" customFormat="false" ht="45.75" hidden="false" customHeight="true" outlineLevel="0" collapsed="false">
      <c r="A4" s="5" t="s">
        <v>333</v>
      </c>
      <c r="B4" s="5" t="s">
        <v>288</v>
      </c>
      <c r="C4" s="5" t="s">
        <v>373</v>
      </c>
    </row>
    <row r="5" customFormat="false" ht="24.75" hidden="false" customHeight="true" outlineLevel="0" collapsed="false">
      <c r="A5" s="10" t="s">
        <v>365</v>
      </c>
      <c r="B5" s="10" t="s">
        <v>374</v>
      </c>
      <c r="C5" s="10" t="s">
        <v>375</v>
      </c>
    </row>
    <row r="6" customFormat="false" ht="24.75" hidden="false" customHeight="true" outlineLevel="0" collapsed="false">
      <c r="A6" s="10" t="s">
        <v>229</v>
      </c>
      <c r="B6" s="10" t="s">
        <v>376</v>
      </c>
      <c r="C6" s="10" t="s">
        <v>377</v>
      </c>
    </row>
    <row r="7" customFormat="false" ht="24.75" hidden="false" customHeight="true" outlineLevel="0" collapsed="false">
      <c r="A7" s="10" t="s">
        <v>236</v>
      </c>
      <c r="B7" s="10" t="s">
        <v>376</v>
      </c>
      <c r="C7" s="10" t="s">
        <v>378</v>
      </c>
    </row>
    <row r="8" customFormat="false" ht="24.75" hidden="false" customHeight="true" outlineLevel="0" collapsed="false">
      <c r="A8" s="10" t="s">
        <v>234</v>
      </c>
      <c r="B8" s="10" t="s">
        <v>379</v>
      </c>
      <c r="C8" s="10" t="s">
        <v>380</v>
      </c>
    </row>
    <row r="9" customFormat="false" ht="24.75" hidden="false" customHeight="true" outlineLevel="0" collapsed="false">
      <c r="A9" s="10" t="s">
        <v>381</v>
      </c>
      <c r="B9" s="10" t="s">
        <v>376</v>
      </c>
      <c r="C9" s="10" t="s">
        <v>382</v>
      </c>
    </row>
    <row r="10" customFormat="false" ht="24.75" hidden="false" customHeight="true" outlineLevel="0" collapsed="false">
      <c r="A10" s="10" t="s">
        <v>383</v>
      </c>
      <c r="B10" s="10" t="s">
        <v>384</v>
      </c>
      <c r="C10" s="10" t="s">
        <v>385</v>
      </c>
    </row>
    <row r="11" customFormat="false" ht="24.75" hidden="false" customHeight="true" outlineLevel="0" collapsed="false">
      <c r="A11" s="10" t="s">
        <v>239</v>
      </c>
      <c r="B11" s="10" t="s">
        <v>386</v>
      </c>
      <c r="C11" s="10" t="s">
        <v>387</v>
      </c>
    </row>
  </sheetData>
  <mergeCells count="2">
    <mergeCell ref="A1:C1"/>
    <mergeCell ref="A2:C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28.8"/>
    <col collapsed="false" customWidth="true" hidden="false" outlineLevel="0" max="2" min="2" style="1" width="32"/>
    <col collapsed="false" customWidth="true" hidden="false" outlineLevel="0" max="3" min="3" style="1" width="46"/>
  </cols>
  <sheetData>
    <row r="1" customFormat="false" ht="27.75" hidden="false" customHeight="true" outlineLevel="0" collapsed="false">
      <c r="A1" s="2" t="s">
        <v>388</v>
      </c>
      <c r="B1" s="2"/>
      <c r="C1" s="2"/>
    </row>
    <row r="2" customFormat="false" ht="21.75" hidden="false" customHeight="true" outlineLevel="0" collapsed="false">
      <c r="A2" s="3" t="s">
        <v>1</v>
      </c>
      <c r="B2" s="3"/>
      <c r="C2" s="3"/>
    </row>
    <row r="3" customFormat="false" ht="24.75" hidden="false" customHeight="true" outlineLevel="0" collapsed="false">
      <c r="A3" s="4"/>
      <c r="B3" s="4"/>
      <c r="C3" s="4"/>
    </row>
    <row r="4" customFormat="false" ht="45.75" hidden="false" customHeight="true" outlineLevel="0" collapsed="false">
      <c r="A4" s="5" t="s">
        <v>389</v>
      </c>
      <c r="B4" s="5" t="s">
        <v>390</v>
      </c>
      <c r="C4" s="5" t="s">
        <v>391</v>
      </c>
    </row>
    <row r="5" customFormat="false" ht="24.75" hidden="false" customHeight="true" outlineLevel="0" collapsed="false">
      <c r="A5" s="10" t="s">
        <v>392</v>
      </c>
      <c r="B5" s="14" t="n">
        <v>5655</v>
      </c>
      <c r="C5" s="10" t="s">
        <v>393</v>
      </c>
    </row>
    <row r="6" customFormat="false" ht="24.75" hidden="false" customHeight="true" outlineLevel="0" collapsed="false">
      <c r="A6" s="10" t="s">
        <v>394</v>
      </c>
      <c r="B6" s="14" t="n">
        <v>6474</v>
      </c>
      <c r="C6" s="10" t="s">
        <v>395</v>
      </c>
    </row>
    <row r="7" customFormat="false" ht="37.5" hidden="false" customHeight="true" outlineLevel="0" collapsed="false">
      <c r="A7" s="10" t="s">
        <v>396</v>
      </c>
      <c r="B7" s="14" t="n">
        <v>2418</v>
      </c>
      <c r="C7" s="10" t="s">
        <v>397</v>
      </c>
    </row>
    <row r="8" customFormat="false" ht="37.5" hidden="false" customHeight="true" outlineLevel="0" collapsed="false">
      <c r="A8" s="10" t="s">
        <v>398</v>
      </c>
      <c r="B8" s="14" t="n">
        <v>4160</v>
      </c>
      <c r="C8" s="10" t="s">
        <v>399</v>
      </c>
    </row>
    <row r="9" customFormat="false" ht="24.75" hidden="false" customHeight="true" outlineLevel="0" collapsed="false">
      <c r="A9" s="10" t="s">
        <v>400</v>
      </c>
      <c r="B9" s="14" t="n">
        <v>2250</v>
      </c>
      <c r="C9" s="10" t="s">
        <v>401</v>
      </c>
    </row>
    <row r="10" customFormat="false" ht="37.5" hidden="false" customHeight="true" outlineLevel="0" collapsed="false">
      <c r="A10" s="10" t="s">
        <v>402</v>
      </c>
      <c r="B10" s="14" t="n">
        <v>0</v>
      </c>
      <c r="C10" s="10" t="s">
        <v>403</v>
      </c>
    </row>
  </sheetData>
  <mergeCells count="2">
    <mergeCell ref="A1:C1"/>
    <mergeCell ref="A2:C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7"/>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20.8"/>
    <col collapsed="false" customWidth="true" hidden="false" outlineLevel="0" max="3" min="2" style="1" width="16"/>
    <col collapsed="false" customWidth="true" hidden="false" outlineLevel="0" max="4" min="4" style="1" width="65"/>
  </cols>
  <sheetData>
    <row r="1" customFormat="false" ht="27.75" hidden="false" customHeight="true" outlineLevel="0" collapsed="false">
      <c r="A1" s="2" t="s">
        <v>404</v>
      </c>
      <c r="B1" s="2"/>
      <c r="C1" s="2"/>
      <c r="D1" s="2"/>
    </row>
    <row r="2" customFormat="false" ht="21.75" hidden="false" customHeight="true" outlineLevel="0" collapsed="false">
      <c r="A2" s="3" t="s">
        <v>1</v>
      </c>
      <c r="B2" s="3"/>
      <c r="C2" s="3"/>
      <c r="D2" s="3"/>
    </row>
    <row r="3" customFormat="false" ht="24.75" hidden="false" customHeight="true" outlineLevel="0" collapsed="false">
      <c r="A3" s="4"/>
      <c r="B3" s="4"/>
      <c r="C3" s="4"/>
      <c r="D3" s="4"/>
    </row>
    <row r="4" customFormat="false" ht="45.75" hidden="false" customHeight="true" outlineLevel="0" collapsed="false">
      <c r="A4" s="5" t="s">
        <v>405</v>
      </c>
      <c r="B4" s="5" t="s">
        <v>406</v>
      </c>
      <c r="C4" s="5" t="s">
        <v>407</v>
      </c>
      <c r="D4" s="5" t="s">
        <v>373</v>
      </c>
    </row>
    <row r="5" customFormat="false" ht="24.75" hidden="false" customHeight="true" outlineLevel="0" collapsed="false">
      <c r="A5" s="10" t="s">
        <v>7</v>
      </c>
      <c r="B5" s="14" t="n">
        <v>49920</v>
      </c>
      <c r="C5" s="14" t="n">
        <v>48360</v>
      </c>
      <c r="D5" s="10" t="s">
        <v>408</v>
      </c>
    </row>
    <row r="6" customFormat="false" ht="24.75" hidden="false" customHeight="true" outlineLevel="0" collapsed="false">
      <c r="A6" s="10" t="s">
        <v>9</v>
      </c>
      <c r="B6" s="14" t="n">
        <v>63180</v>
      </c>
      <c r="C6" s="14" t="n">
        <v>64740</v>
      </c>
      <c r="D6" s="10" t="s">
        <v>409</v>
      </c>
    </row>
    <row r="7" customFormat="false" ht="24.75" hidden="false" customHeight="true" outlineLevel="0" collapsed="false">
      <c r="A7" s="10" t="s">
        <v>11</v>
      </c>
      <c r="B7" s="14" t="n">
        <v>18180</v>
      </c>
      <c r="C7" s="14" t="n">
        <v>19740</v>
      </c>
      <c r="D7" s="10" t="s">
        <v>410</v>
      </c>
    </row>
  </sheetData>
  <mergeCells count="2">
    <mergeCell ref="A1:D1"/>
    <mergeCell ref="A2:D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44"/>
    <col collapsed="false" customWidth="true" hidden="false" outlineLevel="0" max="2" min="2" style="1" width="30.39"/>
    <col collapsed="false" customWidth="true" hidden="false" outlineLevel="0" max="3" min="3" style="1" width="46"/>
  </cols>
  <sheetData>
    <row r="1" customFormat="false" ht="27.75" hidden="false" customHeight="true" outlineLevel="0" collapsed="false">
      <c r="A1" s="2" t="s">
        <v>411</v>
      </c>
      <c r="B1" s="2"/>
      <c r="C1" s="2"/>
    </row>
    <row r="2" customFormat="false" ht="21.75" hidden="false" customHeight="true" outlineLevel="0" collapsed="false">
      <c r="A2" s="3" t="s">
        <v>1</v>
      </c>
      <c r="B2" s="3"/>
      <c r="C2" s="3"/>
    </row>
    <row r="3" customFormat="false" ht="24.75" hidden="false" customHeight="true" outlineLevel="0" collapsed="false">
      <c r="A3" s="4"/>
      <c r="B3" s="4"/>
      <c r="C3" s="4"/>
    </row>
    <row r="4" customFormat="false" ht="45.75" hidden="false" customHeight="true" outlineLevel="0" collapsed="false">
      <c r="A4" s="5" t="s">
        <v>412</v>
      </c>
      <c r="B4" s="5" t="s">
        <v>413</v>
      </c>
      <c r="C4" s="5" t="s">
        <v>414</v>
      </c>
    </row>
    <row r="5" customFormat="false" ht="24.75" hidden="false" customHeight="true" outlineLevel="0" collapsed="false">
      <c r="A5" s="10" t="s">
        <v>415</v>
      </c>
      <c r="B5" s="10" t="s">
        <v>416</v>
      </c>
      <c r="C5" s="10" t="s">
        <v>417</v>
      </c>
    </row>
    <row r="6" customFormat="false" ht="24.75" hidden="false" customHeight="true" outlineLevel="0" collapsed="false">
      <c r="A6" s="10" t="s">
        <v>418</v>
      </c>
      <c r="B6" s="10" t="s">
        <v>419</v>
      </c>
      <c r="C6" s="10" t="s">
        <v>420</v>
      </c>
    </row>
    <row r="7" customFormat="false" ht="24.75" hidden="false" customHeight="true" outlineLevel="0" collapsed="false">
      <c r="A7" s="10" t="s">
        <v>421</v>
      </c>
      <c r="B7" s="10" t="s">
        <v>422</v>
      </c>
      <c r="C7" s="10" t="s">
        <v>423</v>
      </c>
    </row>
    <row r="8" customFormat="false" ht="24.75" hidden="false" customHeight="true" outlineLevel="0" collapsed="false">
      <c r="A8" s="10" t="s">
        <v>424</v>
      </c>
      <c r="B8" s="10" t="s">
        <v>425</v>
      </c>
      <c r="C8" s="10" t="s">
        <v>426</v>
      </c>
    </row>
    <row r="9" customFormat="false" ht="37.5" hidden="false" customHeight="true" outlineLevel="0" collapsed="false">
      <c r="A9" s="10" t="s">
        <v>427</v>
      </c>
      <c r="B9" s="10" t="s">
        <v>428</v>
      </c>
      <c r="C9" s="10" t="s">
        <v>429</v>
      </c>
    </row>
    <row r="10" customFormat="false" ht="37.5" hidden="false" customHeight="true" outlineLevel="0" collapsed="false">
      <c r="A10" s="10" t="s">
        <v>430</v>
      </c>
      <c r="B10" s="10" t="s">
        <v>431</v>
      </c>
      <c r="C10" s="10" t="s">
        <v>432</v>
      </c>
    </row>
  </sheetData>
  <mergeCells count="2">
    <mergeCell ref="A1:C1"/>
    <mergeCell ref="A2:C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2"/>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453125" defaultRowHeight="15" customHeight="false" zeroHeight="false" outlineLevelRow="0" outlineLevelCol="0"/>
  <cols>
    <col collapsed="false" customWidth="true" hidden="false" outlineLevel="0" max="1" min="1" style="1" width="29"/>
    <col collapsed="false" customWidth="true" hidden="false" outlineLevel="0" max="4" min="2" style="1" width="16"/>
  </cols>
  <sheetData>
    <row r="1" customFormat="false" ht="27.75" hidden="false" customHeight="true" outlineLevel="0" collapsed="false">
      <c r="A1" s="2" t="s">
        <v>433</v>
      </c>
      <c r="B1" s="2"/>
      <c r="C1" s="2"/>
      <c r="D1" s="2"/>
    </row>
    <row r="2" customFormat="false" ht="21.75" hidden="false" customHeight="true" outlineLevel="0" collapsed="false">
      <c r="A2" s="3" t="s">
        <v>1</v>
      </c>
      <c r="B2" s="3"/>
      <c r="C2" s="3"/>
      <c r="D2" s="3"/>
    </row>
    <row r="3" customFormat="false" ht="24.75" hidden="false" customHeight="true" outlineLevel="0" collapsed="false">
      <c r="A3" s="4"/>
      <c r="B3" s="4"/>
      <c r="C3" s="4"/>
      <c r="D3" s="4"/>
    </row>
    <row r="4" customFormat="false" ht="45.75" hidden="false" customHeight="true" outlineLevel="0" collapsed="false">
      <c r="A4" s="5" t="s">
        <v>212</v>
      </c>
      <c r="B4" s="5" t="s">
        <v>434</v>
      </c>
      <c r="C4" s="5" t="s">
        <v>435</v>
      </c>
      <c r="D4" s="5" t="s">
        <v>436</v>
      </c>
    </row>
    <row r="5" customFormat="false" ht="24.75" hidden="false" customHeight="true" outlineLevel="0" collapsed="false">
      <c r="A5" s="10" t="s">
        <v>228</v>
      </c>
      <c r="B5" s="17" t="n">
        <f aca="false">SUMIF(Journal!$D$5:$D$290,A5,Journal!$E$5:$E$290)</f>
        <v>47080</v>
      </c>
      <c r="C5" s="17" t="n">
        <f aca="false">SUMIF(Journal!$D$5:$D$290,A5,Journal!$F$5:$F$290)</f>
        <v>50440</v>
      </c>
      <c r="D5" s="7" t="n">
        <f aca="false">B5-C5</f>
        <v>-3360</v>
      </c>
    </row>
    <row r="6" customFormat="false" ht="24.75" hidden="false" customHeight="true" outlineLevel="0" collapsed="false">
      <c r="A6" s="10" t="s">
        <v>224</v>
      </c>
      <c r="B6" s="17" t="n">
        <f aca="false">SUMIF(Journal!$D$5:$D$290,A6,Journal!$E$5:$E$290)</f>
        <v>22854</v>
      </c>
      <c r="C6" s="17" t="n">
        <f aca="false">SUMIF(Journal!$D$5:$D$290,A6,Journal!$F$5:$F$290)</f>
        <v>20000</v>
      </c>
      <c r="D6" s="7" t="n">
        <f aca="false">B6-C6</f>
        <v>2854</v>
      </c>
    </row>
    <row r="7" customFormat="false" ht="24.75" hidden="false" customHeight="true" outlineLevel="0" collapsed="false">
      <c r="A7" s="10" t="s">
        <v>238</v>
      </c>
      <c r="B7" s="17" t="n">
        <f aca="false">SUMIF(Journal!$D$5:$D$290,A7,Journal!$E$5:$E$290)</f>
        <v>0</v>
      </c>
      <c r="C7" s="17" t="n">
        <f aca="false">SUMIF(Journal!$D$5:$D$290,A7,Journal!$F$5:$F$290)</f>
        <v>2000</v>
      </c>
      <c r="D7" s="7" t="n">
        <f aca="false">B7-C7</f>
        <v>-2000</v>
      </c>
    </row>
    <row r="8" customFormat="false" ht="24.75" hidden="false" customHeight="true" outlineLevel="0" collapsed="false">
      <c r="A8" s="10" t="s">
        <v>215</v>
      </c>
      <c r="B8" s="17" t="n">
        <f aca="false">SUMIF(Journal!$D$5:$D$290,A8,Journal!$E$5:$E$290)</f>
        <v>268000</v>
      </c>
      <c r="C8" s="17" t="n">
        <f aca="false">SUMIF(Journal!$D$5:$D$290,A8,Journal!$F$5:$F$290)</f>
        <v>238500</v>
      </c>
      <c r="D8" s="7" t="n">
        <f aca="false">B8-C8</f>
        <v>29500</v>
      </c>
    </row>
    <row r="9" customFormat="false" ht="24.75" hidden="false" customHeight="true" outlineLevel="0" collapsed="false">
      <c r="A9" s="10" t="s">
        <v>216</v>
      </c>
      <c r="B9" s="17" t="n">
        <f aca="false">SUMIF(Journal!$D$5:$D$290,A9,Journal!$E$5:$E$290)</f>
        <v>0</v>
      </c>
      <c r="C9" s="17" t="n">
        <f aca="false">SUMIF(Journal!$D$5:$D$290,A9,Journal!$F$5:$F$290)</f>
        <v>120000</v>
      </c>
      <c r="D9" s="7" t="n">
        <f aca="false">B9-C9</f>
        <v>-120000</v>
      </c>
    </row>
    <row r="10" customFormat="false" ht="24.75" hidden="false" customHeight="true" outlineLevel="0" collapsed="false">
      <c r="A10" s="10" t="s">
        <v>223</v>
      </c>
      <c r="B10" s="17" t="n">
        <f aca="false">SUMIF(Journal!$D$5:$D$290,A10,Journal!$E$5:$E$290)</f>
        <v>91416</v>
      </c>
      <c r="C10" s="17" t="n">
        <f aca="false">SUMIF(Journal!$D$5:$D$290,A10,Journal!$F$5:$F$290)</f>
        <v>81170</v>
      </c>
      <c r="D10" s="7" t="n">
        <f aca="false">B10-C10</f>
        <v>10246</v>
      </c>
    </row>
    <row r="11" customFormat="false" ht="24.75" hidden="false" customHeight="true" outlineLevel="0" collapsed="false">
      <c r="A11" s="10" t="s">
        <v>232</v>
      </c>
      <c r="B11" s="17" t="n">
        <f aca="false">SUMIF(Journal!$D$5:$D$290,A11,Journal!$E$5:$E$290)</f>
        <v>1000</v>
      </c>
      <c r="C11" s="17" t="n">
        <f aca="false">SUMIF(Journal!$D$5:$D$290,A11,Journal!$F$5:$F$290)</f>
        <v>0</v>
      </c>
      <c r="D11" s="7" t="n">
        <f aca="false">B11-C11</f>
        <v>1000</v>
      </c>
    </row>
    <row r="12" customFormat="false" ht="24.75" hidden="false" customHeight="true" outlineLevel="0" collapsed="false">
      <c r="A12" s="10" t="s">
        <v>227</v>
      </c>
      <c r="B12" s="17" t="n">
        <f aca="false">SUMIF(Journal!$D$5:$D$290,A12,Journal!$E$5:$E$290)</f>
        <v>48360</v>
      </c>
      <c r="C12" s="17" t="n">
        <f aca="false">SUMIF(Journal!$D$5:$D$290,A12,Journal!$F$5:$F$290)</f>
        <v>0</v>
      </c>
      <c r="D12" s="7" t="n">
        <f aca="false">B12-C12</f>
        <v>48360</v>
      </c>
    </row>
    <row r="13" customFormat="false" ht="24.75" hidden="false" customHeight="true" outlineLevel="0" collapsed="false">
      <c r="A13" s="10" t="s">
        <v>237</v>
      </c>
      <c r="B13" s="17" t="n">
        <f aca="false">SUMIF(Journal!$D$5:$D$290,A13,Journal!$E$5:$E$290)</f>
        <v>2000</v>
      </c>
      <c r="C13" s="17" t="n">
        <f aca="false">SUMIF(Journal!$D$5:$D$290,A13,Journal!$F$5:$F$290)</f>
        <v>0</v>
      </c>
      <c r="D13" s="7" t="n">
        <f aca="false">B13-C13</f>
        <v>2000</v>
      </c>
    </row>
    <row r="14" customFormat="false" ht="24.75" hidden="false" customHeight="true" outlineLevel="0" collapsed="false">
      <c r="A14" s="10" t="s">
        <v>42</v>
      </c>
      <c r="B14" s="17" t="n">
        <f aca="false">SUMIF(Journal!$D$5:$D$290,A14,Journal!$E$5:$E$290)</f>
        <v>2000</v>
      </c>
      <c r="C14" s="17" t="n">
        <f aca="false">SUMIF(Journal!$D$5:$D$290,A14,Journal!$F$5:$F$290)</f>
        <v>0</v>
      </c>
      <c r="D14" s="7" t="n">
        <f aca="false">B14-C14</f>
        <v>2000</v>
      </c>
    </row>
    <row r="15" customFormat="false" ht="24.75" hidden="false" customHeight="true" outlineLevel="0" collapsed="false">
      <c r="A15" s="10" t="s">
        <v>57</v>
      </c>
      <c r="B15" s="17" t="n">
        <f aca="false">SUMIF(Journal!$D$5:$D$290,A15,Journal!$E$5:$E$290)</f>
        <v>60000</v>
      </c>
      <c r="C15" s="17" t="n">
        <f aca="false">SUMIF(Journal!$D$5:$D$290,A15,Journal!$F$5:$F$290)</f>
        <v>5000</v>
      </c>
      <c r="D15" s="7" t="n">
        <f aca="false">B15-C15</f>
        <v>55000</v>
      </c>
    </row>
    <row r="16" customFormat="false" ht="24.75" hidden="false" customHeight="true" outlineLevel="0" collapsed="false">
      <c r="A16" s="10" t="s">
        <v>59</v>
      </c>
      <c r="B16" s="17" t="n">
        <f aca="false">SUMIF(Journal!$D$5:$D$290,A16,Journal!$E$5:$E$290)</f>
        <v>25000</v>
      </c>
      <c r="C16" s="17" t="n">
        <f aca="false">SUMIF(Journal!$D$5:$D$290,A16,Journal!$F$5:$F$290)</f>
        <v>0</v>
      </c>
      <c r="D16" s="7" t="n">
        <f aca="false">B16-C16</f>
        <v>25000</v>
      </c>
    </row>
    <row r="17" customFormat="false" ht="24.75" hidden="false" customHeight="true" outlineLevel="0" collapsed="false">
      <c r="A17" s="10" t="s">
        <v>239</v>
      </c>
      <c r="B17" s="17" t="n">
        <f aca="false">SUMIF(Journal!$D$5:$D$290,A17,Journal!$E$5:$E$290)</f>
        <v>500</v>
      </c>
      <c r="C17" s="17" t="n">
        <f aca="false">SUMIF(Journal!$D$5:$D$290,A17,Journal!$F$5:$F$290)</f>
        <v>0</v>
      </c>
      <c r="D17" s="7" t="n">
        <f aca="false">B17-C17</f>
        <v>500</v>
      </c>
    </row>
    <row r="18" customFormat="false" ht="24.75" hidden="false" customHeight="true" outlineLevel="0" collapsed="false">
      <c r="A18" s="10" t="s">
        <v>231</v>
      </c>
      <c r="B18" s="17" t="n">
        <f aca="false">SUMIF(Journal!$D$5:$D$290,A18,Journal!$E$5:$E$290)</f>
        <v>1000</v>
      </c>
      <c r="C18" s="17" t="n">
        <f aca="false">SUMIF(Journal!$D$5:$D$290,A18,Journal!$F$5:$F$290)</f>
        <v>0</v>
      </c>
      <c r="D18" s="7" t="n">
        <f aca="false">B18-C18</f>
        <v>1000</v>
      </c>
    </row>
    <row r="19" customFormat="false" ht="24.75" hidden="false" customHeight="true" outlineLevel="0" collapsed="false">
      <c r="A19" s="10" t="s">
        <v>219</v>
      </c>
      <c r="B19" s="17" t="n">
        <f aca="false">SUMIF(Journal!$D$5:$D$290,A19,Journal!$E$5:$E$290)</f>
        <v>62440</v>
      </c>
      <c r="C19" s="17" t="n">
        <f aca="false">SUMIF(Journal!$D$5:$D$290,A19,Journal!$F$5:$F$290)</f>
        <v>50440</v>
      </c>
      <c r="D19" s="7" t="n">
        <f aca="false">B19-C19</f>
        <v>12000</v>
      </c>
    </row>
    <row r="20" customFormat="false" ht="24.75" hidden="false" customHeight="true" outlineLevel="0" collapsed="false">
      <c r="A20" s="10" t="s">
        <v>217</v>
      </c>
      <c r="B20" s="17" t="n">
        <f aca="false">SUMIF(Journal!$D$5:$D$290,A20,Journal!$E$5:$E$290)</f>
        <v>1000</v>
      </c>
      <c r="C20" s="17" t="n">
        <f aca="false">SUMIF(Journal!$D$5:$D$290,A20,Journal!$F$5:$F$290)</f>
        <v>50000</v>
      </c>
      <c r="D20" s="7" t="n">
        <f aca="false">B20-C20</f>
        <v>-49000</v>
      </c>
    </row>
    <row r="21" customFormat="false" ht="24.75" hidden="false" customHeight="true" outlineLevel="0" collapsed="false">
      <c r="A21" s="10" t="s">
        <v>233</v>
      </c>
      <c r="B21" s="17" t="n">
        <f aca="false">SUMIF(Journal!$D$5:$D$290,A21,Journal!$E$5:$E$290)</f>
        <v>3000</v>
      </c>
      <c r="C21" s="17" t="n">
        <f aca="false">SUMIF(Journal!$D$5:$D$290,A21,Journal!$F$5:$F$290)</f>
        <v>0</v>
      </c>
      <c r="D21" s="7" t="n">
        <f aca="false">B21-C21</f>
        <v>3000</v>
      </c>
    </row>
    <row r="22" customFormat="false" ht="24.75" hidden="false" customHeight="true" outlineLevel="0" collapsed="false">
      <c r="A22" s="10" t="s">
        <v>221</v>
      </c>
      <c r="B22" s="17" t="n">
        <f aca="false">SUMIF(Journal!$D$5:$D$290,A22,Journal!$E$5:$E$290)</f>
        <v>30000</v>
      </c>
      <c r="C22" s="17" t="n">
        <f aca="false">SUMIF(Journal!$D$5:$D$290,A22,Journal!$F$5:$F$290)</f>
        <v>15000</v>
      </c>
      <c r="D22" s="7" t="n">
        <f aca="false">B22-C22</f>
        <v>15000</v>
      </c>
    </row>
    <row r="23" customFormat="false" ht="24.75" hidden="false" customHeight="true" outlineLevel="0" collapsed="false">
      <c r="A23" s="10" t="s">
        <v>230</v>
      </c>
      <c r="B23" s="17" t="n">
        <f aca="false">SUMIF(Journal!$D$5:$D$290,A23,Journal!$E$5:$E$290)</f>
        <v>2000</v>
      </c>
      <c r="C23" s="17" t="n">
        <f aca="false">SUMIF(Journal!$D$5:$D$290,A23,Journal!$F$5:$F$290)</f>
        <v>0</v>
      </c>
      <c r="D23" s="7" t="n">
        <f aca="false">B23-C23</f>
        <v>2000</v>
      </c>
    </row>
    <row r="24" customFormat="false" ht="24.75" hidden="false" customHeight="true" outlineLevel="0" collapsed="false">
      <c r="A24" s="10" t="s">
        <v>236</v>
      </c>
      <c r="B24" s="17" t="n">
        <f aca="false">SUMIF(Journal!$D$5:$D$290,A24,Journal!$E$5:$E$290)</f>
        <v>15000</v>
      </c>
      <c r="C24" s="17" t="n">
        <f aca="false">SUMIF(Journal!$D$5:$D$290,A24,Journal!$F$5:$F$290)</f>
        <v>0</v>
      </c>
      <c r="D24" s="7" t="n">
        <f aca="false">B24-C24</f>
        <v>15000</v>
      </c>
    </row>
    <row r="25" customFormat="false" ht="24.75" hidden="false" customHeight="true" outlineLevel="0" collapsed="false">
      <c r="A25" s="10" t="s">
        <v>218</v>
      </c>
      <c r="B25" s="17" t="n">
        <f aca="false">SUMIF(Journal!$D$5:$D$290,A25,Journal!$E$5:$E$290)</f>
        <v>30000</v>
      </c>
      <c r="C25" s="17" t="n">
        <f aca="false">SUMIF(Journal!$D$5:$D$290,A25,Journal!$F$5:$F$290)</f>
        <v>0</v>
      </c>
      <c r="D25" s="7" t="n">
        <f aca="false">B25-C25</f>
        <v>30000</v>
      </c>
    </row>
    <row r="26" customFormat="false" ht="24.75" hidden="false" customHeight="true" outlineLevel="0" collapsed="false">
      <c r="A26" s="10" t="s">
        <v>229</v>
      </c>
      <c r="B26" s="17" t="n">
        <f aca="false">SUMIF(Journal!$D$5:$D$290,A26,Journal!$E$5:$E$290)</f>
        <v>18000</v>
      </c>
      <c r="C26" s="17" t="n">
        <f aca="false">SUMIF(Journal!$D$5:$D$290,A26,Journal!$F$5:$F$290)</f>
        <v>0</v>
      </c>
      <c r="D26" s="7" t="n">
        <f aca="false">B26-C26</f>
        <v>18000</v>
      </c>
    </row>
    <row r="27" customFormat="false" ht="24.75" hidden="false" customHeight="true" outlineLevel="0" collapsed="false">
      <c r="A27" s="10" t="s">
        <v>225</v>
      </c>
      <c r="B27" s="17" t="n">
        <f aca="false">SUMIF(Journal!$D$5:$D$290,A27,Journal!$E$5:$E$290)</f>
        <v>0</v>
      </c>
      <c r="C27" s="17" t="n">
        <f aca="false">SUMIF(Journal!$D$5:$D$290,A27,Journal!$F$5:$F$290)</f>
        <v>114270</v>
      </c>
      <c r="D27" s="7" t="n">
        <f aca="false">B27-C27</f>
        <v>-114270</v>
      </c>
    </row>
    <row r="28" customFormat="false" ht="24.75" hidden="false" customHeight="true" outlineLevel="0" collapsed="false">
      <c r="A28" s="10" t="s">
        <v>226</v>
      </c>
      <c r="B28" s="17" t="n">
        <f aca="false">SUMIF(Journal!$D$5:$D$290,A28,Journal!$E$5:$E$290)</f>
        <v>1170</v>
      </c>
      <c r="C28" s="17" t="n">
        <f aca="false">SUMIF(Journal!$D$5:$D$290,A28,Journal!$F$5:$F$290)</f>
        <v>0</v>
      </c>
      <c r="D28" s="7" t="n">
        <f aca="false">B28-C28</f>
        <v>1170</v>
      </c>
    </row>
    <row r="29" customFormat="false" ht="24.75" hidden="false" customHeight="true" outlineLevel="0" collapsed="false">
      <c r="A29" s="10" t="s">
        <v>220</v>
      </c>
      <c r="B29" s="17" t="n">
        <f aca="false">SUMIF(Journal!$D$5:$D$290,A29,Journal!$E$5:$E$290)</f>
        <v>8000</v>
      </c>
      <c r="C29" s="17" t="n">
        <f aca="false">SUMIF(Journal!$D$5:$D$290,A29,Journal!$F$5:$F$290)</f>
        <v>0</v>
      </c>
      <c r="D29" s="7" t="n">
        <f aca="false">B29-C29</f>
        <v>8000</v>
      </c>
    </row>
    <row r="30" customFormat="false" ht="24.75" hidden="false" customHeight="true" outlineLevel="0" collapsed="false">
      <c r="A30" s="10" t="s">
        <v>222</v>
      </c>
      <c r="B30" s="17" t="n">
        <f aca="false">SUMIF(Journal!$D$5:$D$290,A30,Journal!$E$5:$E$290)</f>
        <v>5000</v>
      </c>
      <c r="C30" s="17" t="n">
        <f aca="false">SUMIF(Journal!$D$5:$D$290,A30,Journal!$F$5:$F$290)</f>
        <v>0</v>
      </c>
      <c r="D30" s="7" t="n">
        <f aca="false">B30-C30</f>
        <v>5000</v>
      </c>
    </row>
    <row r="31" customFormat="false" ht="24.75" hidden="false" customHeight="true" outlineLevel="0" collapsed="false">
      <c r="A31" s="10" t="s">
        <v>234</v>
      </c>
      <c r="B31" s="17" t="n">
        <f aca="false">SUMIF(Journal!$D$5:$D$290,A31,Journal!$E$5:$E$290)</f>
        <v>3000</v>
      </c>
      <c r="C31" s="17" t="n">
        <f aca="false">SUMIF(Journal!$D$5:$D$290,A31,Journal!$F$5:$F$290)</f>
        <v>0</v>
      </c>
      <c r="D31" s="7" t="n">
        <f aca="false">B31-C31</f>
        <v>3000</v>
      </c>
    </row>
    <row r="32" customFormat="false" ht="24.75" hidden="false" customHeight="true" outlineLevel="0" collapsed="false">
      <c r="A32" s="10" t="s">
        <v>235</v>
      </c>
      <c r="B32" s="17" t="n">
        <f aca="false">SUMIF(Journal!$D$5:$D$290,A32,Journal!$E$5:$E$290)</f>
        <v>0</v>
      </c>
      <c r="C32" s="17" t="n">
        <f aca="false">SUMIF(Journal!$D$5:$D$290,A32,Journal!$F$5:$F$290)</f>
        <v>1000</v>
      </c>
      <c r="D32" s="7" t="n">
        <f aca="false">B32-C32</f>
        <v>-1000</v>
      </c>
    </row>
  </sheetData>
  <mergeCells count="2">
    <mergeCell ref="A1:D1"/>
    <mergeCell ref="A2:D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tableParts>
    <tablePart r:id="rId1"/>
  </tablePart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1"/>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3" min="3" style="1" width="24.8"/>
  </cols>
  <sheetData>
    <row r="1" customFormat="false" ht="27.75" hidden="false" customHeight="true" outlineLevel="0" collapsed="false">
      <c r="A1" s="2" t="s">
        <v>437</v>
      </c>
      <c r="B1" s="2"/>
      <c r="C1" s="2"/>
    </row>
    <row r="2" customFormat="false" ht="21.75" hidden="false" customHeight="true" outlineLevel="0" collapsed="false">
      <c r="A2" s="3" t="s">
        <v>1</v>
      </c>
      <c r="B2" s="3"/>
      <c r="C2" s="3"/>
    </row>
    <row r="3" customFormat="false" ht="24.75" hidden="false" customHeight="true" outlineLevel="0" collapsed="false">
      <c r="A3" s="4"/>
      <c r="B3" s="4"/>
      <c r="C3" s="4"/>
    </row>
    <row r="4" customFormat="false" ht="45.75" hidden="false" customHeight="true" outlineLevel="0" collapsed="false">
      <c r="A4" s="5" t="s">
        <v>438</v>
      </c>
      <c r="B4" s="5" t="s">
        <v>439</v>
      </c>
      <c r="C4" s="5" t="s">
        <v>440</v>
      </c>
    </row>
    <row r="5" customFormat="false" ht="24.75" hidden="false" customHeight="true" outlineLevel="0" collapsed="false">
      <c r="A5" s="6" t="s">
        <v>258</v>
      </c>
      <c r="B5" s="7" t="n">
        <f aca="false">SUM('Product Performance'!E5:E7)</f>
        <v>113100</v>
      </c>
      <c r="C5" s="6" t="s">
        <v>441</v>
      </c>
    </row>
    <row r="6" customFormat="false" ht="24.75" hidden="false" customHeight="true" outlineLevel="0" collapsed="false">
      <c r="A6" s="6" t="s">
        <v>7</v>
      </c>
      <c r="B6" s="7" t="n">
        <f aca="false">SUM('Product Performance'!F5:F7)</f>
        <v>48360</v>
      </c>
      <c r="C6" s="6" t="s">
        <v>442</v>
      </c>
    </row>
    <row r="7" customFormat="false" ht="24.75" hidden="false" customHeight="true" outlineLevel="0" collapsed="false">
      <c r="A7" s="6" t="s">
        <v>9</v>
      </c>
      <c r="B7" s="7" t="n">
        <f aca="false">B5-B6</f>
        <v>64740</v>
      </c>
      <c r="C7" s="6" t="s">
        <v>443</v>
      </c>
    </row>
    <row r="8" customFormat="false" ht="24.75" hidden="false" customHeight="true" outlineLevel="0" collapsed="false">
      <c r="A8" s="6" t="s">
        <v>444</v>
      </c>
      <c r="B8" s="7" t="n">
        <f aca="false">SUM('Fixed Allocation'!B5:B12)</f>
        <v>45000</v>
      </c>
      <c r="C8" s="6" t="s">
        <v>445</v>
      </c>
    </row>
    <row r="9" customFormat="false" ht="24.75" hidden="false" customHeight="true" outlineLevel="0" collapsed="false">
      <c r="A9" s="6" t="s">
        <v>446</v>
      </c>
      <c r="B9" s="7" t="n">
        <f aca="false">B7-B8</f>
        <v>19740</v>
      </c>
      <c r="C9" s="6" t="s">
        <v>447</v>
      </c>
    </row>
    <row r="10" customFormat="false" ht="24.75" hidden="false" customHeight="true" outlineLevel="0" collapsed="false">
      <c r="A10" s="6" t="s">
        <v>448</v>
      </c>
      <c r="B10" s="8" t="n">
        <f aca="false">B7/B5</f>
        <v>0.572413793103448</v>
      </c>
      <c r="C10" s="6" t="s">
        <v>449</v>
      </c>
    </row>
    <row r="11" customFormat="false" ht="24.75" hidden="false" customHeight="true" outlineLevel="0" collapsed="false">
      <c r="A11" s="6" t="s">
        <v>257</v>
      </c>
      <c r="B11" s="7" t="n">
        <f aca="false">SUM('Product Performance'!B5:B7)</f>
        <v>4030</v>
      </c>
      <c r="C11" s="6" t="s">
        <v>450</v>
      </c>
    </row>
    <row r="12" customFormat="false" ht="24.75" hidden="false" customHeight="true" outlineLevel="0" collapsed="false">
      <c r="A12" s="6" t="s">
        <v>451</v>
      </c>
      <c r="B12" s="7" t="n">
        <f aca="false">B7/B11</f>
        <v>16.0645161290323</v>
      </c>
      <c r="C12" s="6" t="s">
        <v>452</v>
      </c>
    </row>
    <row r="13" customFormat="false" ht="24.75" hidden="false" customHeight="true" outlineLevel="0" collapsed="false">
      <c r="A13" s="6" t="s">
        <v>17</v>
      </c>
      <c r="B13" s="7" t="n">
        <f aca="false">B8/B10</f>
        <v>78614.4578313253</v>
      </c>
      <c r="C13" s="6" t="s">
        <v>453</v>
      </c>
    </row>
    <row r="14" customFormat="false" ht="24.75" hidden="false" customHeight="true" outlineLevel="0" collapsed="false">
      <c r="A14" s="6" t="s">
        <v>454</v>
      </c>
      <c r="B14" s="7" t="n">
        <f aca="false">B8/B12</f>
        <v>2801.20481927711</v>
      </c>
      <c r="C14" s="6" t="s">
        <v>455</v>
      </c>
    </row>
    <row r="15" customFormat="false" ht="24.75" hidden="false" customHeight="true" outlineLevel="0" collapsed="false">
      <c r="A15" s="6" t="s">
        <v>456</v>
      </c>
      <c r="B15" s="7" t="n">
        <f aca="false">B5-B13</f>
        <v>34485.5421686747</v>
      </c>
      <c r="C15" s="6" t="s">
        <v>457</v>
      </c>
    </row>
    <row r="16" customFormat="false" ht="24.75" hidden="false" customHeight="true" outlineLevel="0" collapsed="false">
      <c r="A16" s="6" t="s">
        <v>458</v>
      </c>
      <c r="B16" s="8" t="n">
        <f aca="false">B15/B5</f>
        <v>0.304911955514365</v>
      </c>
      <c r="C16" s="6" t="s">
        <v>459</v>
      </c>
    </row>
    <row r="17" customFormat="false" ht="24.75" hidden="false" customHeight="true" outlineLevel="0" collapsed="false">
      <c r="A17" s="6" t="s">
        <v>460</v>
      </c>
      <c r="B17" s="7" t="n">
        <f aca="false">Assumptions!B11</f>
        <v>25000</v>
      </c>
      <c r="C17" s="6" t="s">
        <v>461</v>
      </c>
    </row>
    <row r="18" customFormat="false" ht="24.75" hidden="false" customHeight="true" outlineLevel="0" collapsed="false">
      <c r="A18" s="6" t="s">
        <v>462</v>
      </c>
      <c r="B18" s="7" t="n">
        <f aca="false">(B8+B17)/B10</f>
        <v>122289.156626506</v>
      </c>
      <c r="C18" s="6" t="s">
        <v>463</v>
      </c>
    </row>
    <row r="19" customFormat="false" ht="24.75" hidden="false" customHeight="true" outlineLevel="0" collapsed="false">
      <c r="A19" s="6" t="s">
        <v>464</v>
      </c>
      <c r="B19" s="7" t="n">
        <f aca="false">16*(Assumptions!B5-Assumptions!C5)+9*(Assumptions!B6-Assumptions!C6)+6*(Assumptions!B7-Assumptions!C7)</f>
        <v>498</v>
      </c>
      <c r="C19" s="6" t="s">
        <v>465</v>
      </c>
    </row>
    <row r="20" customFormat="false" ht="24.75" hidden="false" customHeight="true" outlineLevel="0" collapsed="false">
      <c r="A20" s="6" t="s">
        <v>466</v>
      </c>
      <c r="B20" s="7" t="n">
        <f aca="false">ROUNDUP(B8/B19,0)</f>
        <v>91</v>
      </c>
      <c r="C20" s="6" t="s">
        <v>467</v>
      </c>
    </row>
    <row r="21" customFormat="false" ht="24.75" hidden="false" customHeight="true" outlineLevel="0" collapsed="false">
      <c r="A21" s="6" t="s">
        <v>468</v>
      </c>
      <c r="B21" s="7" t="n">
        <f aca="false">B20*31</f>
        <v>2821</v>
      </c>
      <c r="C21" s="6" t="s">
        <v>469</v>
      </c>
    </row>
  </sheetData>
  <mergeCells count="2">
    <mergeCell ref="A1:C1"/>
    <mergeCell ref="A2:C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6"/>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20.8"/>
    <col collapsed="false" customWidth="true" hidden="false" outlineLevel="0" max="2" min="2" style="1" width="16"/>
    <col collapsed="false" customWidth="true" hidden="false" outlineLevel="0" max="3" min="3" style="1" width="65"/>
  </cols>
  <sheetData>
    <row r="1" customFormat="false" ht="27.75" hidden="false" customHeight="true" outlineLevel="0" collapsed="false">
      <c r="A1" s="2" t="s">
        <v>470</v>
      </c>
      <c r="B1" s="2"/>
      <c r="C1" s="2"/>
    </row>
    <row r="2" customFormat="false" ht="21.75" hidden="false" customHeight="true" outlineLevel="0" collapsed="false">
      <c r="A2" s="3" t="s">
        <v>1</v>
      </c>
      <c r="B2" s="3"/>
      <c r="C2" s="3"/>
    </row>
    <row r="3" customFormat="false" ht="24.75" hidden="false" customHeight="true" outlineLevel="0" collapsed="false">
      <c r="A3" s="4"/>
      <c r="B3" s="4"/>
      <c r="C3" s="4"/>
    </row>
    <row r="4" customFormat="false" ht="45.75" hidden="false" customHeight="true" outlineLevel="0" collapsed="false">
      <c r="A4" s="5" t="s">
        <v>471</v>
      </c>
      <c r="B4" s="5" t="s">
        <v>439</v>
      </c>
      <c r="C4" s="5" t="s">
        <v>472</v>
      </c>
    </row>
    <row r="5" customFormat="false" ht="24.75" hidden="false" customHeight="true" outlineLevel="0" collapsed="false">
      <c r="A5" s="6" t="s">
        <v>473</v>
      </c>
      <c r="B5" s="7" t="n">
        <f aca="false">'Account Balances'!D10+'Account Balances'!D8+'Account Balances'!D6+'Account Balances'!D19+'Account Balances'!D22</f>
        <v>69600</v>
      </c>
      <c r="C5" s="6" t="s">
        <v>474</v>
      </c>
    </row>
    <row r="6" customFormat="false" ht="24.75" hidden="false" customHeight="true" outlineLevel="0" collapsed="false">
      <c r="A6" s="6" t="s">
        <v>475</v>
      </c>
      <c r="B6" s="7" t="n">
        <f aca="false">-'Account Balances'!D20-'Account Balances'!D5-'Account Balances'!D32</f>
        <v>53360</v>
      </c>
      <c r="C6" s="6" t="s">
        <v>476</v>
      </c>
    </row>
    <row r="7" customFormat="false" ht="24.75" hidden="false" customHeight="true" outlineLevel="0" collapsed="false">
      <c r="A7" s="6" t="s">
        <v>477</v>
      </c>
      <c r="B7" s="7" t="n">
        <f aca="false">B5/B6</f>
        <v>1.30434782608696</v>
      </c>
      <c r="C7" s="6" t="s">
        <v>478</v>
      </c>
    </row>
    <row r="8" customFormat="false" ht="24.75" hidden="false" customHeight="true" outlineLevel="0" collapsed="false">
      <c r="A8" s="6" t="s">
        <v>479</v>
      </c>
      <c r="B8" s="7" t="n">
        <f aca="false">(B5-'Account Balances'!D19-'Account Balances'!D22)/B6</f>
        <v>0.798350824587706</v>
      </c>
      <c r="C8" s="6" t="s">
        <v>480</v>
      </c>
    </row>
    <row r="9" customFormat="false" ht="24.75" hidden="false" customHeight="true" outlineLevel="0" collapsed="false">
      <c r="A9" s="6" t="s">
        <v>481</v>
      </c>
      <c r="B9" s="7" t="n">
        <f aca="false">B5-B6</f>
        <v>16240</v>
      </c>
      <c r="C9" s="6" t="s">
        <v>482</v>
      </c>
    </row>
    <row r="10" customFormat="false" ht="24.75" hidden="false" customHeight="true" outlineLevel="0" collapsed="false">
      <c r="A10" s="6" t="s">
        <v>483</v>
      </c>
      <c r="B10" s="8" t="n">
        <f aca="false">'Production Trading Account'!B13/'Production Trading Account'!B5</f>
        <v>0.271794871794872</v>
      </c>
      <c r="C10" s="6" t="s">
        <v>484</v>
      </c>
    </row>
    <row r="11" customFormat="false" ht="24.75" hidden="false" customHeight="true" outlineLevel="0" collapsed="false">
      <c r="A11" s="6" t="s">
        <v>485</v>
      </c>
      <c r="B11" s="8" t="n">
        <f aca="false">'Trading and PL'!B18/'Trading and PL'!B7</f>
        <v>0.0551724137931035</v>
      </c>
      <c r="C11" s="6" t="s">
        <v>486</v>
      </c>
    </row>
    <row r="12" customFormat="false" ht="24.75" hidden="false" customHeight="true" outlineLevel="0" collapsed="false">
      <c r="A12" s="6" t="s">
        <v>487</v>
      </c>
      <c r="B12" s="8" t="n">
        <f aca="false">'Trading and PL'!B14/'Trading and PL'!B7</f>
        <v>0.174535809018568</v>
      </c>
      <c r="C12" s="6" t="s">
        <v>488</v>
      </c>
    </row>
    <row r="13" customFormat="false" ht="24.75" hidden="false" customHeight="true" outlineLevel="0" collapsed="false">
      <c r="A13" s="6" t="s">
        <v>489</v>
      </c>
      <c r="B13" s="7" t="n">
        <f aca="false">-'Account Balances'!D20/('Balance Sheet'!C17+'Balance Sheet'!C18+'Balance Sheet'!C19)</f>
        <v>0.39439793947199</v>
      </c>
      <c r="C13" s="6" t="s">
        <v>490</v>
      </c>
    </row>
    <row r="14" customFormat="false" ht="24.75" hidden="false" customHeight="true" outlineLevel="0" collapsed="false">
      <c r="A14" s="6" t="s">
        <v>491</v>
      </c>
      <c r="B14" s="7" t="n">
        <f aca="false">('Trading and PL'!B18+'Trading and PL'!B17)/'Trading and PL'!B17</f>
        <v>13.48</v>
      </c>
      <c r="C14" s="6" t="s">
        <v>492</v>
      </c>
    </row>
    <row r="15" customFormat="false" ht="24.75" hidden="false" customHeight="true" outlineLevel="0" collapsed="false">
      <c r="A15" s="6" t="s">
        <v>493</v>
      </c>
      <c r="B15" s="7" t="n">
        <f aca="false">'Trading and PL'!B11/12000</f>
        <v>4.03</v>
      </c>
      <c r="C15" s="6" t="s">
        <v>494</v>
      </c>
    </row>
    <row r="16" customFormat="false" ht="37.5" hidden="false" customHeight="true" outlineLevel="0" collapsed="false">
      <c r="A16" s="6" t="s">
        <v>495</v>
      </c>
      <c r="B16" s="7" t="n">
        <f aca="false">170000/('Trading and PL'!B14+'Account Balances'!D13-'Account Balances'!D17)</f>
        <v>8.00376647834275</v>
      </c>
      <c r="C16" s="6" t="s">
        <v>496</v>
      </c>
    </row>
  </sheetData>
  <mergeCells count="2">
    <mergeCell ref="A1:C1"/>
    <mergeCell ref="A2:C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1"/>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2" min="1" style="1" width="16"/>
    <col collapsed="false" customWidth="true" hidden="false" outlineLevel="0" max="3" min="3" style="1" width="19.2"/>
  </cols>
  <sheetData>
    <row r="1" customFormat="false" ht="27.75" hidden="false" customHeight="true" outlineLevel="0" collapsed="false">
      <c r="A1" s="2" t="s">
        <v>497</v>
      </c>
      <c r="B1" s="2"/>
      <c r="C1" s="2"/>
    </row>
    <row r="2" customFormat="false" ht="21.75" hidden="false" customHeight="true" outlineLevel="0" collapsed="false">
      <c r="A2" s="3" t="s">
        <v>1</v>
      </c>
      <c r="B2" s="3"/>
      <c r="C2" s="3"/>
    </row>
    <row r="3" customFormat="false" ht="24.75" hidden="false" customHeight="true" outlineLevel="0" collapsed="false">
      <c r="A3" s="4"/>
      <c r="B3" s="4"/>
      <c r="C3" s="4"/>
    </row>
    <row r="4" customFormat="false" ht="45.75" hidden="false" customHeight="true" outlineLevel="0" collapsed="false">
      <c r="A4" s="5" t="s">
        <v>438</v>
      </c>
      <c r="B4" s="5" t="s">
        <v>498</v>
      </c>
      <c r="C4" s="5" t="s">
        <v>499</v>
      </c>
    </row>
    <row r="5" customFormat="false" ht="24.75" hidden="false" customHeight="true" outlineLevel="0" collapsed="false">
      <c r="A5" s="6" t="s">
        <v>225</v>
      </c>
      <c r="B5" s="7" t="n">
        <f aca="false">'Sales Budget'!D8</f>
        <v>113100</v>
      </c>
      <c r="C5" s="6" t="s">
        <v>500</v>
      </c>
    </row>
    <row r="6" customFormat="false" ht="24.75" hidden="false" customHeight="true" outlineLevel="0" collapsed="false">
      <c r="A6" s="6" t="s">
        <v>501</v>
      </c>
      <c r="B6" s="7" t="n">
        <f aca="false">'Materials Budget'!C5</f>
        <v>48360</v>
      </c>
      <c r="C6" s="6" t="s">
        <v>363</v>
      </c>
    </row>
    <row r="7" customFormat="false" ht="24.75" hidden="false" customHeight="true" outlineLevel="0" collapsed="false">
      <c r="A7" s="6" t="s">
        <v>265</v>
      </c>
      <c r="B7" s="7" t="n">
        <f aca="false">'Labour Budget'!C5</f>
        <v>18000</v>
      </c>
      <c r="C7" s="6" t="s">
        <v>502</v>
      </c>
    </row>
    <row r="8" customFormat="false" ht="24.75" hidden="false" customHeight="true" outlineLevel="0" collapsed="false">
      <c r="A8" s="6" t="s">
        <v>503</v>
      </c>
      <c r="B8" s="7" t="n">
        <f aca="false">SUM('Overhead Budget'!B5:B7)</f>
        <v>27000</v>
      </c>
      <c r="C8" s="6" t="s">
        <v>504</v>
      </c>
    </row>
    <row r="9" customFormat="false" ht="24.75" hidden="false" customHeight="true" outlineLevel="0" collapsed="false">
      <c r="A9" s="6" t="s">
        <v>446</v>
      </c>
      <c r="B9" s="7" t="n">
        <f aca="false">B5-SUM(B6:B8)</f>
        <v>19740</v>
      </c>
      <c r="C9" s="6" t="s">
        <v>505</v>
      </c>
    </row>
    <row r="10" customFormat="false" ht="24.75" hidden="false" customHeight="true" outlineLevel="0" collapsed="false">
      <c r="A10" s="6" t="s">
        <v>239</v>
      </c>
      <c r="B10" s="7" t="n">
        <f aca="false">'Account Balances'!D20*-Assumptions!B12/12</f>
        <v>490</v>
      </c>
      <c r="C10" s="6" t="s">
        <v>506</v>
      </c>
    </row>
    <row r="11" customFormat="false" ht="24.75" hidden="false" customHeight="true" outlineLevel="0" collapsed="false">
      <c r="A11" s="6" t="s">
        <v>507</v>
      </c>
      <c r="B11" s="7" t="n">
        <f aca="false">B9-B10</f>
        <v>19250</v>
      </c>
      <c r="C11" s="6" t="s">
        <v>508</v>
      </c>
    </row>
  </sheetData>
  <mergeCells count="2">
    <mergeCell ref="A1:C1"/>
    <mergeCell ref="A2:C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9"/>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3" min="1" style="1" width="16"/>
    <col collapsed="false" customWidth="true" hidden="false" outlineLevel="0" max="4" min="4" style="1" width="65"/>
  </cols>
  <sheetData>
    <row r="1" customFormat="false" ht="27.75" hidden="false" customHeight="true" outlineLevel="0" collapsed="false">
      <c r="A1" s="2" t="s">
        <v>509</v>
      </c>
      <c r="B1" s="2"/>
      <c r="C1" s="2"/>
      <c r="D1" s="2"/>
    </row>
    <row r="2" customFormat="false" ht="21.75" hidden="false" customHeight="true" outlineLevel="0" collapsed="false">
      <c r="A2" s="3" t="s">
        <v>1</v>
      </c>
      <c r="B2" s="3"/>
      <c r="C2" s="3"/>
      <c r="D2" s="3"/>
    </row>
    <row r="3" customFormat="false" ht="24.75" hidden="false" customHeight="true" outlineLevel="0" collapsed="false">
      <c r="A3" s="4"/>
      <c r="B3" s="4"/>
      <c r="C3" s="4"/>
      <c r="D3" s="4"/>
    </row>
    <row r="4" customFormat="false" ht="45.75" hidden="false" customHeight="true" outlineLevel="0" collapsed="false">
      <c r="A4" s="5" t="s">
        <v>412</v>
      </c>
      <c r="B4" s="5" t="s">
        <v>277</v>
      </c>
      <c r="C4" s="5" t="s">
        <v>510</v>
      </c>
      <c r="D4" s="5" t="s">
        <v>511</v>
      </c>
    </row>
    <row r="5" customFormat="false" ht="24.75" hidden="false" customHeight="true" outlineLevel="0" collapsed="false">
      <c r="A5" s="10" t="s">
        <v>512</v>
      </c>
      <c r="B5" s="14" t="n">
        <v>120000</v>
      </c>
      <c r="C5" s="8" t="n">
        <f aca="false">B5/SUM($B$5:$B$8)</f>
        <v>0.705882352941177</v>
      </c>
      <c r="D5" s="10" t="s">
        <v>513</v>
      </c>
    </row>
    <row r="6" customFormat="false" ht="24.75" hidden="false" customHeight="true" outlineLevel="0" collapsed="false">
      <c r="A6" s="10" t="s">
        <v>514</v>
      </c>
      <c r="B6" s="14" t="n">
        <v>50000</v>
      </c>
      <c r="C6" s="8" t="n">
        <f aca="false">B6/SUM($B$5:$B$8)</f>
        <v>0.294117647058824</v>
      </c>
      <c r="D6" s="10" t="s">
        <v>515</v>
      </c>
    </row>
    <row r="7" customFormat="false" ht="24.75" hidden="false" customHeight="true" outlineLevel="0" collapsed="false">
      <c r="A7" s="10" t="s">
        <v>516</v>
      </c>
      <c r="B7" s="14" t="n">
        <v>0</v>
      </c>
      <c r="C7" s="8" t="n">
        <f aca="false">B7/SUM($B$5:$B$8)</f>
        <v>0</v>
      </c>
      <c r="D7" s="10" t="s">
        <v>517</v>
      </c>
    </row>
    <row r="8" customFormat="false" ht="24.75" hidden="false" customHeight="true" outlineLevel="0" collapsed="false">
      <c r="A8" s="10" t="s">
        <v>518</v>
      </c>
      <c r="B8" s="14" t="n">
        <v>0</v>
      </c>
      <c r="C8" s="8" t="n">
        <f aca="false">B8/SUM($B$5:$B$8)</f>
        <v>0</v>
      </c>
      <c r="D8" s="10" t="s">
        <v>517</v>
      </c>
    </row>
    <row r="9" customFormat="false" ht="24.75" hidden="false" customHeight="true" outlineLevel="0" collapsed="false">
      <c r="A9" s="10" t="s">
        <v>247</v>
      </c>
      <c r="B9" s="7" t="n">
        <f aca="false">SUM(B5:B8)</f>
        <v>170000</v>
      </c>
      <c r="C9" s="8" t="n">
        <f aca="false">SUM(C5:C8)</f>
        <v>1</v>
      </c>
      <c r="D9" s="4"/>
    </row>
  </sheetData>
  <mergeCells count="2">
    <mergeCell ref="A1:D1"/>
    <mergeCell ref="A2:D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4"/>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17.61"/>
    <col collapsed="false" customWidth="true" hidden="false" outlineLevel="0" max="2" min="2" style="1" width="16"/>
    <col collapsed="false" customWidth="true" hidden="false" outlineLevel="0" max="3" min="3" style="1" width="65"/>
  </cols>
  <sheetData>
    <row r="1" customFormat="false" ht="27.75" hidden="false" customHeight="true" outlineLevel="0" collapsed="false">
      <c r="A1" s="2" t="s">
        <v>519</v>
      </c>
      <c r="B1" s="2"/>
      <c r="C1" s="2"/>
    </row>
    <row r="2" customFormat="false" ht="21.75" hidden="false" customHeight="true" outlineLevel="0" collapsed="false">
      <c r="A2" s="3" t="s">
        <v>1</v>
      </c>
      <c r="B2" s="3"/>
      <c r="C2" s="3"/>
    </row>
    <row r="3" customFormat="false" ht="24.75" hidden="false" customHeight="true" outlineLevel="0" collapsed="false">
      <c r="A3" s="4"/>
      <c r="B3" s="4"/>
      <c r="C3" s="4"/>
    </row>
    <row r="4" customFormat="false" ht="45.75" hidden="false" customHeight="true" outlineLevel="0" collapsed="false">
      <c r="A4" s="5" t="s">
        <v>520</v>
      </c>
      <c r="B4" s="5" t="s">
        <v>521</v>
      </c>
      <c r="C4" s="5" t="s">
        <v>522</v>
      </c>
    </row>
    <row r="5" customFormat="false" ht="24.75" hidden="false" customHeight="true" outlineLevel="0" collapsed="false">
      <c r="A5" s="10" t="s">
        <v>523</v>
      </c>
      <c r="B5" s="14" t="n">
        <v>0</v>
      </c>
      <c r="C5" s="10" t="s">
        <v>524</v>
      </c>
    </row>
    <row r="6" customFormat="false" ht="24.75" hidden="false" customHeight="true" outlineLevel="0" collapsed="false">
      <c r="A6" s="10" t="s">
        <v>342</v>
      </c>
      <c r="B6" s="14" t="n">
        <v>30000</v>
      </c>
      <c r="C6" s="10" t="s">
        <v>525</v>
      </c>
    </row>
    <row r="7" customFormat="false" ht="24.75" hidden="false" customHeight="true" outlineLevel="0" collapsed="false">
      <c r="A7" s="10" t="s">
        <v>526</v>
      </c>
      <c r="B7" s="14" t="n">
        <v>55000</v>
      </c>
      <c r="C7" s="10" t="s">
        <v>527</v>
      </c>
    </row>
    <row r="8" customFormat="false" ht="24.75" hidden="false" customHeight="true" outlineLevel="0" collapsed="false">
      <c r="A8" s="10" t="s">
        <v>59</v>
      </c>
      <c r="B8" s="14" t="n">
        <v>25000</v>
      </c>
      <c r="C8" s="10" t="s">
        <v>528</v>
      </c>
    </row>
    <row r="9" customFormat="false" ht="24.75" hidden="false" customHeight="true" outlineLevel="0" collapsed="false">
      <c r="A9" s="10" t="s">
        <v>529</v>
      </c>
      <c r="B9" s="14" t="n">
        <v>0</v>
      </c>
      <c r="C9" s="10" t="s">
        <v>530</v>
      </c>
    </row>
    <row r="10" customFormat="false" ht="24.75" hidden="false" customHeight="true" outlineLevel="0" collapsed="false">
      <c r="A10" s="10" t="s">
        <v>219</v>
      </c>
      <c r="B10" s="14" t="n">
        <v>12000</v>
      </c>
      <c r="C10" s="10" t="s">
        <v>531</v>
      </c>
    </row>
    <row r="11" customFormat="false" ht="24.75" hidden="false" customHeight="true" outlineLevel="0" collapsed="false">
      <c r="A11" s="10" t="s">
        <v>532</v>
      </c>
      <c r="B11" s="14" t="n">
        <v>8000</v>
      </c>
      <c r="C11" s="10" t="s">
        <v>533</v>
      </c>
    </row>
    <row r="12" customFormat="false" ht="24.75" hidden="false" customHeight="true" outlineLevel="0" collapsed="false">
      <c r="A12" s="10" t="s">
        <v>345</v>
      </c>
      <c r="B12" s="14" t="n">
        <v>5000</v>
      </c>
      <c r="C12" s="10" t="s">
        <v>534</v>
      </c>
    </row>
    <row r="13" customFormat="false" ht="24.75" hidden="false" customHeight="true" outlineLevel="0" collapsed="false">
      <c r="A13" s="10" t="s">
        <v>481</v>
      </c>
      <c r="B13" s="14" t="n">
        <v>35000</v>
      </c>
      <c r="C13" s="10" t="s">
        <v>535</v>
      </c>
    </row>
    <row r="14" customFormat="false" ht="24.75" hidden="false" customHeight="true" outlineLevel="0" collapsed="false">
      <c r="A14" s="10" t="s">
        <v>536</v>
      </c>
      <c r="B14" s="14" t="n">
        <v>0</v>
      </c>
      <c r="C14" s="10" t="s">
        <v>537</v>
      </c>
    </row>
  </sheetData>
  <mergeCells count="2">
    <mergeCell ref="A1:C1"/>
    <mergeCell ref="A2:C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76"/>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453125" defaultRowHeight="15" customHeight="false" zeroHeight="false" outlineLevelRow="0" outlineLevelCol="0"/>
  <cols>
    <col collapsed="false" customWidth="true" hidden="false" outlineLevel="0" max="1" min="1" style="1" width="12"/>
    <col collapsed="false" customWidth="true" hidden="false" outlineLevel="0" max="2" min="2" style="1" width="17"/>
    <col collapsed="false" customWidth="true" hidden="false" outlineLevel="0" max="4" min="3" style="1" width="16"/>
    <col collapsed="false" customWidth="true" hidden="false" outlineLevel="0" max="5" min="5" style="1" width="65"/>
  </cols>
  <sheetData>
    <row r="1" customFormat="false" ht="27.75" hidden="false" customHeight="true" outlineLevel="0" collapsed="false">
      <c r="A1" s="2" t="s">
        <v>538</v>
      </c>
      <c r="B1" s="2"/>
      <c r="C1" s="2"/>
      <c r="D1" s="2"/>
      <c r="E1" s="2"/>
    </row>
    <row r="2" customFormat="false" ht="21.75" hidden="false" customHeight="true" outlineLevel="0" collapsed="false">
      <c r="A2" s="3" t="s">
        <v>1</v>
      </c>
      <c r="B2" s="3"/>
      <c r="C2" s="3"/>
      <c r="D2" s="3"/>
      <c r="E2" s="3"/>
    </row>
    <row r="3" customFormat="false" ht="24.75" hidden="false" customHeight="true" outlineLevel="0" collapsed="false">
      <c r="A3" s="4"/>
      <c r="B3" s="4"/>
      <c r="C3" s="4"/>
      <c r="D3" s="4"/>
      <c r="E3" s="4"/>
    </row>
    <row r="4" customFormat="false" ht="45.75" hidden="false" customHeight="true" outlineLevel="0" collapsed="false">
      <c r="A4" s="5" t="s">
        <v>45</v>
      </c>
      <c r="B4" s="5" t="s">
        <v>46</v>
      </c>
      <c r="C4" s="5" t="s">
        <v>297</v>
      </c>
      <c r="D4" s="5" t="s">
        <v>539</v>
      </c>
      <c r="E4" s="5" t="s">
        <v>211</v>
      </c>
    </row>
    <row r="5" customFormat="false" ht="24.75" hidden="false" customHeight="true" outlineLevel="0" collapsed="false">
      <c r="A5" s="10" t="s">
        <v>50</v>
      </c>
      <c r="B5" s="16" t="n">
        <v>46327</v>
      </c>
      <c r="C5" s="10" t="s">
        <v>299</v>
      </c>
      <c r="D5" s="17" t="n">
        <f aca="false">SUMIFS(Journal!$E$5:$E$290,Journal!$A$5:$A$290,A5,Journal!$D$5:$D$290,"Cash")+SUMIFS(Journal!$E$5:$E$290,Journal!$A$5:$A$290,A5,Journal!$D$5:$D$290,"Bank")-SUMIFS(Journal!$F$5:$F$290,Journal!$A$5:$A$290,A5,Journal!$D$5:$D$290,"Cash")-SUMIFS(Journal!$F$5:$F$290,Journal!$A$5:$A$290,A5,Journal!$D$5:$D$290,"Bank")</f>
        <v>120000</v>
      </c>
      <c r="E5" s="10" t="s">
        <v>51</v>
      </c>
    </row>
    <row r="6" customFormat="false" ht="24.75" hidden="false" customHeight="true" outlineLevel="0" collapsed="false">
      <c r="A6" s="10" t="s">
        <v>52</v>
      </c>
      <c r="B6" s="16" t="n">
        <v>46327</v>
      </c>
      <c r="C6" s="10" t="s">
        <v>299</v>
      </c>
      <c r="D6" s="17" t="n">
        <f aca="false">SUMIFS(Journal!$E$5:$E$290,Journal!$A$5:$A$290,A6,Journal!$D$5:$D$290,"Cash")+SUMIFS(Journal!$E$5:$E$290,Journal!$A$5:$A$290,A6,Journal!$D$5:$D$290,"Bank")-SUMIFS(Journal!$F$5:$F$290,Journal!$A$5:$A$290,A6,Journal!$D$5:$D$290,"Cash")-SUMIFS(Journal!$F$5:$F$290,Journal!$A$5:$A$290,A6,Journal!$D$5:$D$290,"Bank")</f>
        <v>50000</v>
      </c>
      <c r="E6" s="10" t="s">
        <v>53</v>
      </c>
    </row>
    <row r="7" customFormat="false" ht="24.75" hidden="false" customHeight="true" outlineLevel="0" collapsed="false">
      <c r="A7" s="10" t="s">
        <v>54</v>
      </c>
      <c r="B7" s="16" t="n">
        <v>46327</v>
      </c>
      <c r="C7" s="10" t="s">
        <v>300</v>
      </c>
      <c r="D7" s="17" t="n">
        <f aca="false">SUMIFS(Journal!$E$5:$E$290,Journal!$A$5:$A$290,A7,Journal!$D$5:$D$290,"Cash")+SUMIFS(Journal!$E$5:$E$290,Journal!$A$5:$A$290,A7,Journal!$D$5:$D$290,"Bank")-SUMIFS(Journal!$F$5:$F$290,Journal!$A$5:$A$290,A7,Journal!$D$5:$D$290,"Cash")-SUMIFS(Journal!$F$5:$F$290,Journal!$A$5:$A$290,A7,Journal!$D$5:$D$290,"Bank")</f>
        <v>-30000</v>
      </c>
      <c r="E7" s="10" t="s">
        <v>55</v>
      </c>
    </row>
    <row r="8" customFormat="false" ht="24.75" hidden="false" customHeight="true" outlineLevel="0" collapsed="false">
      <c r="A8" s="10" t="s">
        <v>56</v>
      </c>
      <c r="B8" s="16" t="n">
        <v>46327</v>
      </c>
      <c r="C8" s="10" t="s">
        <v>300</v>
      </c>
      <c r="D8" s="17" t="n">
        <f aca="false">SUMIFS(Journal!$E$5:$E$290,Journal!$A$5:$A$290,A8,Journal!$D$5:$D$290,"Cash")+SUMIFS(Journal!$E$5:$E$290,Journal!$A$5:$A$290,A8,Journal!$D$5:$D$290,"Bank")-SUMIFS(Journal!$F$5:$F$290,Journal!$A$5:$A$290,A8,Journal!$D$5:$D$290,"Cash")-SUMIFS(Journal!$F$5:$F$290,Journal!$A$5:$A$290,A8,Journal!$D$5:$D$290,"Bank")</f>
        <v>-55000</v>
      </c>
      <c r="E8" s="10" t="s">
        <v>57</v>
      </c>
    </row>
    <row r="9" customFormat="false" ht="24.75" hidden="false" customHeight="true" outlineLevel="0" collapsed="false">
      <c r="A9" s="10" t="s">
        <v>58</v>
      </c>
      <c r="B9" s="16" t="n">
        <v>46327</v>
      </c>
      <c r="C9" s="10" t="s">
        <v>300</v>
      </c>
      <c r="D9" s="17" t="n">
        <f aca="false">SUMIFS(Journal!$E$5:$E$290,Journal!$A$5:$A$290,A9,Journal!$D$5:$D$290,"Cash")+SUMIFS(Journal!$E$5:$E$290,Journal!$A$5:$A$290,A9,Journal!$D$5:$D$290,"Bank")-SUMIFS(Journal!$F$5:$F$290,Journal!$A$5:$A$290,A9,Journal!$D$5:$D$290,"Cash")-SUMIFS(Journal!$F$5:$F$290,Journal!$A$5:$A$290,A9,Journal!$D$5:$D$290,"Bank")</f>
        <v>-25000</v>
      </c>
      <c r="E9" s="10" t="s">
        <v>59</v>
      </c>
    </row>
    <row r="10" customFormat="false" ht="24.75" hidden="false" customHeight="true" outlineLevel="0" collapsed="false">
      <c r="A10" s="10" t="s">
        <v>60</v>
      </c>
      <c r="B10" s="16" t="n">
        <v>46327</v>
      </c>
      <c r="C10" s="10" t="s">
        <v>301</v>
      </c>
      <c r="D10" s="17" t="n">
        <f aca="false">SUMIFS(Journal!$E$5:$E$290,Journal!$A$5:$A$290,A10,Journal!$D$5:$D$290,"Cash")+SUMIFS(Journal!$E$5:$E$290,Journal!$A$5:$A$290,A10,Journal!$D$5:$D$290,"Bank")-SUMIFS(Journal!$F$5:$F$290,Journal!$A$5:$A$290,A10,Journal!$D$5:$D$290,"Cash")-SUMIFS(Journal!$F$5:$F$290,Journal!$A$5:$A$290,A10,Journal!$D$5:$D$290,"Bank")</f>
        <v>-12000</v>
      </c>
      <c r="E10" s="10" t="s">
        <v>61</v>
      </c>
    </row>
    <row r="11" customFormat="false" ht="24.75" hidden="false" customHeight="true" outlineLevel="0" collapsed="false">
      <c r="A11" s="10" t="s">
        <v>62</v>
      </c>
      <c r="B11" s="16" t="n">
        <v>46327</v>
      </c>
      <c r="C11" s="10" t="s">
        <v>301</v>
      </c>
      <c r="D11" s="17" t="n">
        <f aca="false">SUMIFS(Journal!$E$5:$E$290,Journal!$A$5:$A$290,A11,Journal!$D$5:$D$290,"Cash")+SUMIFS(Journal!$E$5:$E$290,Journal!$A$5:$A$290,A11,Journal!$D$5:$D$290,"Bank")-SUMIFS(Journal!$F$5:$F$290,Journal!$A$5:$A$290,A11,Journal!$D$5:$D$290,"Cash")-SUMIFS(Journal!$F$5:$F$290,Journal!$A$5:$A$290,A11,Journal!$D$5:$D$290,"Bank")</f>
        <v>-8000</v>
      </c>
      <c r="E11" s="10" t="s">
        <v>63</v>
      </c>
    </row>
    <row r="12" customFormat="false" ht="24.75" hidden="false" customHeight="true" outlineLevel="0" collapsed="false">
      <c r="A12" s="10" t="s">
        <v>64</v>
      </c>
      <c r="B12" s="16" t="n">
        <v>46327</v>
      </c>
      <c r="C12" s="10" t="s">
        <v>301</v>
      </c>
      <c r="D12" s="17" t="n">
        <f aca="false">SUMIFS(Journal!$E$5:$E$290,Journal!$A$5:$A$290,A12,Journal!$D$5:$D$290,"Cash")+SUMIFS(Journal!$E$5:$E$290,Journal!$A$5:$A$290,A12,Journal!$D$5:$D$290,"Bank")-SUMIFS(Journal!$F$5:$F$290,Journal!$A$5:$A$290,A12,Journal!$D$5:$D$290,"Cash")-SUMIFS(Journal!$F$5:$F$290,Journal!$A$5:$A$290,A12,Journal!$D$5:$D$290,"Bank")</f>
        <v>-5000</v>
      </c>
      <c r="E12" s="10" t="s">
        <v>65</v>
      </c>
    </row>
    <row r="13" customFormat="false" ht="24.75" hidden="false" customHeight="true" outlineLevel="0" collapsed="false">
      <c r="A13" s="10" t="s">
        <v>66</v>
      </c>
      <c r="B13" s="16" t="n">
        <v>46327</v>
      </c>
      <c r="C13" s="10" t="s">
        <v>301</v>
      </c>
      <c r="D13" s="17" t="n">
        <f aca="false">SUMIFS(Journal!$E$5:$E$290,Journal!$A$5:$A$290,A13,Journal!$D$5:$D$290,"Cash")+SUMIFS(Journal!$E$5:$E$290,Journal!$A$5:$A$290,A13,Journal!$D$5:$D$290,"Bank")-SUMIFS(Journal!$F$5:$F$290,Journal!$A$5:$A$290,A13,Journal!$D$5:$D$290,"Cash")-SUMIFS(Journal!$F$5:$F$290,Journal!$A$5:$A$290,A13,Journal!$D$5:$D$290,"Bank")</f>
        <v>-30000</v>
      </c>
      <c r="E13" s="10" t="s">
        <v>67</v>
      </c>
    </row>
    <row r="14" customFormat="false" ht="24.75" hidden="false" customHeight="true" outlineLevel="0" collapsed="false">
      <c r="A14" s="10" t="s">
        <v>70</v>
      </c>
      <c r="B14" s="16" t="n">
        <v>46327</v>
      </c>
      <c r="C14" s="10" t="s">
        <v>301</v>
      </c>
      <c r="D14" s="17" t="n">
        <f aca="false">SUMIFS(Journal!$E$5:$E$290,Journal!$A$5:$A$290,A14,Journal!$D$5:$D$290,"Cash")+SUMIFS(Journal!$E$5:$E$290,Journal!$A$5:$A$290,A14,Journal!$D$5:$D$290,"Bank")-SUMIFS(Journal!$F$5:$F$290,Journal!$A$5:$A$290,A14,Journal!$D$5:$D$290,"Cash")-SUMIFS(Journal!$F$5:$F$290,Journal!$A$5:$A$290,A14,Journal!$D$5:$D$290,"Bank")</f>
        <v>3516</v>
      </c>
      <c r="E14" s="10" t="s">
        <v>71</v>
      </c>
    </row>
    <row r="15" customFormat="false" ht="24.75" hidden="false" customHeight="true" outlineLevel="0" collapsed="false">
      <c r="A15" s="10" t="s">
        <v>72</v>
      </c>
      <c r="B15" s="16" t="n">
        <v>46327</v>
      </c>
      <c r="C15" s="10" t="s">
        <v>301</v>
      </c>
      <c r="D15" s="17" t="n">
        <f aca="false">SUMIFS(Journal!$E$5:$E$290,Journal!$A$5:$A$290,A15,Journal!$D$5:$D$290,"Cash")+SUMIFS(Journal!$E$5:$E$290,Journal!$A$5:$A$290,A15,Journal!$D$5:$D$290,"Bank")-SUMIFS(Journal!$F$5:$F$290,Journal!$A$5:$A$290,A15,Journal!$D$5:$D$290,"Cash")-SUMIFS(Journal!$F$5:$F$290,Journal!$A$5:$A$290,A15,Journal!$D$5:$D$290,"Bank")</f>
        <v>-45</v>
      </c>
      <c r="E15" s="10" t="s">
        <v>73</v>
      </c>
    </row>
    <row r="16" customFormat="false" ht="24.75" hidden="false" customHeight="true" outlineLevel="0" collapsed="false">
      <c r="A16" s="10" t="s">
        <v>80</v>
      </c>
      <c r="B16" s="16" t="n">
        <v>46328</v>
      </c>
      <c r="C16" s="10" t="s">
        <v>301</v>
      </c>
      <c r="D16" s="17" t="n">
        <f aca="false">SUMIFS(Journal!$E$5:$E$290,Journal!$A$5:$A$290,A16,Journal!$D$5:$D$290,"Cash")+SUMIFS(Journal!$E$5:$E$290,Journal!$A$5:$A$290,A16,Journal!$D$5:$D$290,"Bank")-SUMIFS(Journal!$F$5:$F$290,Journal!$A$5:$A$290,A16,Journal!$D$5:$D$290,"Cash")-SUMIFS(Journal!$F$5:$F$290,Journal!$A$5:$A$290,A16,Journal!$D$5:$D$290,"Bank")</f>
        <v>3516</v>
      </c>
      <c r="E16" s="10" t="s">
        <v>71</v>
      </c>
    </row>
    <row r="17" customFormat="false" ht="24.75" hidden="false" customHeight="true" outlineLevel="0" collapsed="false">
      <c r="A17" s="10" t="s">
        <v>81</v>
      </c>
      <c r="B17" s="16" t="n">
        <v>46328</v>
      </c>
      <c r="C17" s="10" t="s">
        <v>301</v>
      </c>
      <c r="D17" s="17" t="n">
        <f aca="false">SUMIFS(Journal!$E$5:$E$290,Journal!$A$5:$A$290,A17,Journal!$D$5:$D$290,"Cash")+SUMIFS(Journal!$E$5:$E$290,Journal!$A$5:$A$290,A17,Journal!$D$5:$D$290,"Bank")-SUMIFS(Journal!$F$5:$F$290,Journal!$A$5:$A$290,A17,Journal!$D$5:$D$290,"Cash")-SUMIFS(Journal!$F$5:$F$290,Journal!$A$5:$A$290,A17,Journal!$D$5:$D$290,"Bank")</f>
        <v>-45</v>
      </c>
      <c r="E17" s="10" t="s">
        <v>73</v>
      </c>
    </row>
    <row r="18" customFormat="false" ht="24.75" hidden="false" customHeight="true" outlineLevel="0" collapsed="false">
      <c r="A18" s="10" t="s">
        <v>86</v>
      </c>
      <c r="B18" s="16" t="n">
        <v>46329</v>
      </c>
      <c r="C18" s="10" t="s">
        <v>301</v>
      </c>
      <c r="D18" s="17" t="n">
        <f aca="false">SUMIFS(Journal!$E$5:$E$290,Journal!$A$5:$A$290,A18,Journal!$D$5:$D$290,"Cash")+SUMIFS(Journal!$E$5:$E$290,Journal!$A$5:$A$290,A18,Journal!$D$5:$D$290,"Bank")-SUMIFS(Journal!$F$5:$F$290,Journal!$A$5:$A$290,A18,Journal!$D$5:$D$290,"Cash")-SUMIFS(Journal!$F$5:$F$290,Journal!$A$5:$A$290,A18,Journal!$D$5:$D$290,"Bank")</f>
        <v>3516</v>
      </c>
      <c r="E18" s="10" t="s">
        <v>71</v>
      </c>
    </row>
    <row r="19" customFormat="false" ht="24.75" hidden="false" customHeight="true" outlineLevel="0" collapsed="false">
      <c r="A19" s="10" t="s">
        <v>87</v>
      </c>
      <c r="B19" s="16" t="n">
        <v>46329</v>
      </c>
      <c r="C19" s="10" t="s">
        <v>301</v>
      </c>
      <c r="D19" s="17" t="n">
        <f aca="false">SUMIFS(Journal!$E$5:$E$290,Journal!$A$5:$A$290,A19,Journal!$D$5:$D$290,"Cash")+SUMIFS(Journal!$E$5:$E$290,Journal!$A$5:$A$290,A19,Journal!$D$5:$D$290,"Bank")-SUMIFS(Journal!$F$5:$F$290,Journal!$A$5:$A$290,A19,Journal!$D$5:$D$290,"Cash")-SUMIFS(Journal!$F$5:$F$290,Journal!$A$5:$A$290,A19,Journal!$D$5:$D$290,"Bank")</f>
        <v>-45</v>
      </c>
      <c r="E19" s="10" t="s">
        <v>73</v>
      </c>
    </row>
    <row r="20" customFormat="false" ht="24.75" hidden="false" customHeight="true" outlineLevel="0" collapsed="false">
      <c r="A20" s="10" t="s">
        <v>90</v>
      </c>
      <c r="B20" s="16" t="n">
        <v>46330</v>
      </c>
      <c r="C20" s="10" t="s">
        <v>301</v>
      </c>
      <c r="D20" s="17" t="n">
        <f aca="false">SUMIFS(Journal!$E$5:$E$290,Journal!$A$5:$A$290,A20,Journal!$D$5:$D$290,"Cash")+SUMIFS(Journal!$E$5:$E$290,Journal!$A$5:$A$290,A20,Journal!$D$5:$D$290,"Bank")-SUMIFS(Journal!$F$5:$F$290,Journal!$A$5:$A$290,A20,Journal!$D$5:$D$290,"Cash")-SUMIFS(Journal!$F$5:$F$290,Journal!$A$5:$A$290,A20,Journal!$D$5:$D$290,"Bank")</f>
        <v>3516</v>
      </c>
      <c r="E20" s="10" t="s">
        <v>71</v>
      </c>
    </row>
    <row r="21" customFormat="false" ht="24.75" hidden="false" customHeight="true" outlineLevel="0" collapsed="false">
      <c r="A21" s="10" t="s">
        <v>91</v>
      </c>
      <c r="B21" s="16" t="n">
        <v>46330</v>
      </c>
      <c r="C21" s="10" t="s">
        <v>301</v>
      </c>
      <c r="D21" s="17" t="n">
        <f aca="false">SUMIFS(Journal!$E$5:$E$290,Journal!$A$5:$A$290,A21,Journal!$D$5:$D$290,"Cash")+SUMIFS(Journal!$E$5:$E$290,Journal!$A$5:$A$290,A21,Journal!$D$5:$D$290,"Bank")-SUMIFS(Journal!$F$5:$F$290,Journal!$A$5:$A$290,A21,Journal!$D$5:$D$290,"Cash")-SUMIFS(Journal!$F$5:$F$290,Journal!$A$5:$A$290,A21,Journal!$D$5:$D$290,"Bank")</f>
        <v>-45</v>
      </c>
      <c r="E21" s="10" t="s">
        <v>73</v>
      </c>
    </row>
    <row r="22" customFormat="false" ht="24.75" hidden="false" customHeight="true" outlineLevel="0" collapsed="false">
      <c r="A22" s="10" t="s">
        <v>94</v>
      </c>
      <c r="B22" s="16" t="n">
        <v>46331</v>
      </c>
      <c r="C22" s="10" t="s">
        <v>301</v>
      </c>
      <c r="D22" s="17" t="n">
        <f aca="false">SUMIFS(Journal!$E$5:$E$290,Journal!$A$5:$A$290,A22,Journal!$D$5:$D$290,"Cash")+SUMIFS(Journal!$E$5:$E$290,Journal!$A$5:$A$290,A22,Journal!$D$5:$D$290,"Bank")-SUMIFS(Journal!$F$5:$F$290,Journal!$A$5:$A$290,A22,Journal!$D$5:$D$290,"Cash")-SUMIFS(Journal!$F$5:$F$290,Journal!$A$5:$A$290,A22,Journal!$D$5:$D$290,"Bank")</f>
        <v>3516</v>
      </c>
      <c r="E22" s="10" t="s">
        <v>71</v>
      </c>
    </row>
    <row r="23" customFormat="false" ht="24.75" hidden="false" customHeight="true" outlineLevel="0" collapsed="false">
      <c r="A23" s="10" t="s">
        <v>95</v>
      </c>
      <c r="B23" s="16" t="n">
        <v>46331</v>
      </c>
      <c r="C23" s="10" t="s">
        <v>301</v>
      </c>
      <c r="D23" s="17" t="n">
        <f aca="false">SUMIFS(Journal!$E$5:$E$290,Journal!$A$5:$A$290,A23,Journal!$D$5:$D$290,"Cash")+SUMIFS(Journal!$E$5:$E$290,Journal!$A$5:$A$290,A23,Journal!$D$5:$D$290,"Bank")-SUMIFS(Journal!$F$5:$F$290,Journal!$A$5:$A$290,A23,Journal!$D$5:$D$290,"Cash")-SUMIFS(Journal!$F$5:$F$290,Journal!$A$5:$A$290,A23,Journal!$D$5:$D$290,"Bank")</f>
        <v>-45</v>
      </c>
      <c r="E23" s="10" t="s">
        <v>73</v>
      </c>
    </row>
    <row r="24" customFormat="false" ht="24.75" hidden="false" customHeight="true" outlineLevel="0" collapsed="false">
      <c r="A24" s="10" t="s">
        <v>98</v>
      </c>
      <c r="B24" s="16" t="n">
        <v>46332</v>
      </c>
      <c r="C24" s="10" t="s">
        <v>301</v>
      </c>
      <c r="D24" s="17" t="n">
        <f aca="false">SUMIFS(Journal!$E$5:$E$290,Journal!$A$5:$A$290,A24,Journal!$D$5:$D$290,"Cash")+SUMIFS(Journal!$E$5:$E$290,Journal!$A$5:$A$290,A24,Journal!$D$5:$D$290,"Bank")-SUMIFS(Journal!$F$5:$F$290,Journal!$A$5:$A$290,A24,Journal!$D$5:$D$290,"Cash")-SUMIFS(Journal!$F$5:$F$290,Journal!$A$5:$A$290,A24,Journal!$D$5:$D$290,"Bank")</f>
        <v>3516</v>
      </c>
      <c r="E24" s="10" t="s">
        <v>71</v>
      </c>
    </row>
    <row r="25" customFormat="false" ht="24.75" hidden="false" customHeight="true" outlineLevel="0" collapsed="false">
      <c r="A25" s="10" t="s">
        <v>99</v>
      </c>
      <c r="B25" s="16" t="n">
        <v>46332</v>
      </c>
      <c r="C25" s="10" t="s">
        <v>301</v>
      </c>
      <c r="D25" s="17" t="n">
        <f aca="false">SUMIFS(Journal!$E$5:$E$290,Journal!$A$5:$A$290,A25,Journal!$D$5:$D$290,"Cash")+SUMIFS(Journal!$E$5:$E$290,Journal!$A$5:$A$290,A25,Journal!$D$5:$D$290,"Bank")-SUMIFS(Journal!$F$5:$F$290,Journal!$A$5:$A$290,A25,Journal!$D$5:$D$290,"Cash")-SUMIFS(Journal!$F$5:$F$290,Journal!$A$5:$A$290,A25,Journal!$D$5:$D$290,"Bank")</f>
        <v>-45</v>
      </c>
      <c r="E25" s="10" t="s">
        <v>73</v>
      </c>
    </row>
    <row r="26" customFormat="false" ht="24.75" hidden="false" customHeight="true" outlineLevel="0" collapsed="false">
      <c r="A26" s="10" t="s">
        <v>102</v>
      </c>
      <c r="B26" s="16" t="n">
        <v>46333</v>
      </c>
      <c r="C26" s="10" t="s">
        <v>301</v>
      </c>
      <c r="D26" s="17" t="n">
        <f aca="false">SUMIFS(Journal!$E$5:$E$290,Journal!$A$5:$A$290,A26,Journal!$D$5:$D$290,"Cash")+SUMIFS(Journal!$E$5:$E$290,Journal!$A$5:$A$290,A26,Journal!$D$5:$D$290,"Bank")-SUMIFS(Journal!$F$5:$F$290,Journal!$A$5:$A$290,A26,Journal!$D$5:$D$290,"Cash")-SUMIFS(Journal!$F$5:$F$290,Journal!$A$5:$A$290,A26,Journal!$D$5:$D$290,"Bank")</f>
        <v>3516</v>
      </c>
      <c r="E26" s="10" t="s">
        <v>71</v>
      </c>
    </row>
    <row r="27" customFormat="false" ht="24.75" hidden="false" customHeight="true" outlineLevel="0" collapsed="false">
      <c r="A27" s="10" t="s">
        <v>103</v>
      </c>
      <c r="B27" s="16" t="n">
        <v>46333</v>
      </c>
      <c r="C27" s="10" t="s">
        <v>301</v>
      </c>
      <c r="D27" s="17" t="n">
        <f aca="false">SUMIFS(Journal!$E$5:$E$290,Journal!$A$5:$A$290,A27,Journal!$D$5:$D$290,"Cash")+SUMIFS(Journal!$E$5:$E$290,Journal!$A$5:$A$290,A27,Journal!$D$5:$D$290,"Bank")-SUMIFS(Journal!$F$5:$F$290,Journal!$A$5:$A$290,A27,Journal!$D$5:$D$290,"Cash")-SUMIFS(Journal!$F$5:$F$290,Journal!$A$5:$A$290,A27,Journal!$D$5:$D$290,"Bank")</f>
        <v>-45</v>
      </c>
      <c r="E27" s="10" t="s">
        <v>73</v>
      </c>
    </row>
    <row r="28" customFormat="false" ht="24.75" hidden="false" customHeight="true" outlineLevel="0" collapsed="false">
      <c r="A28" s="10" t="s">
        <v>106</v>
      </c>
      <c r="B28" s="16" t="n">
        <v>46335</v>
      </c>
      <c r="C28" s="10" t="s">
        <v>301</v>
      </c>
      <c r="D28" s="17" t="n">
        <f aca="false">SUMIFS(Journal!$E$5:$E$290,Journal!$A$5:$A$290,A28,Journal!$D$5:$D$290,"Cash")+SUMIFS(Journal!$E$5:$E$290,Journal!$A$5:$A$290,A28,Journal!$D$5:$D$290,"Bank")-SUMIFS(Journal!$F$5:$F$290,Journal!$A$5:$A$290,A28,Journal!$D$5:$D$290,"Cash")-SUMIFS(Journal!$F$5:$F$290,Journal!$A$5:$A$290,A28,Journal!$D$5:$D$290,"Bank")</f>
        <v>3516</v>
      </c>
      <c r="E28" s="10" t="s">
        <v>71</v>
      </c>
    </row>
    <row r="29" customFormat="false" ht="24.75" hidden="false" customHeight="true" outlineLevel="0" collapsed="false">
      <c r="A29" s="10" t="s">
        <v>107</v>
      </c>
      <c r="B29" s="16" t="n">
        <v>46335</v>
      </c>
      <c r="C29" s="10" t="s">
        <v>301</v>
      </c>
      <c r="D29" s="17" t="n">
        <f aca="false">SUMIFS(Journal!$E$5:$E$290,Journal!$A$5:$A$290,A29,Journal!$D$5:$D$290,"Cash")+SUMIFS(Journal!$E$5:$E$290,Journal!$A$5:$A$290,A29,Journal!$D$5:$D$290,"Bank")-SUMIFS(Journal!$F$5:$F$290,Journal!$A$5:$A$290,A29,Journal!$D$5:$D$290,"Cash")-SUMIFS(Journal!$F$5:$F$290,Journal!$A$5:$A$290,A29,Journal!$D$5:$D$290,"Bank")</f>
        <v>-45</v>
      </c>
      <c r="E29" s="10" t="s">
        <v>73</v>
      </c>
    </row>
    <row r="30" customFormat="false" ht="24.75" hidden="false" customHeight="true" outlineLevel="0" collapsed="false">
      <c r="A30" s="10" t="s">
        <v>110</v>
      </c>
      <c r="B30" s="16" t="n">
        <v>46336</v>
      </c>
      <c r="C30" s="10" t="s">
        <v>301</v>
      </c>
      <c r="D30" s="17" t="n">
        <f aca="false">SUMIFS(Journal!$E$5:$E$290,Journal!$A$5:$A$290,A30,Journal!$D$5:$D$290,"Cash")+SUMIFS(Journal!$E$5:$E$290,Journal!$A$5:$A$290,A30,Journal!$D$5:$D$290,"Bank")-SUMIFS(Journal!$F$5:$F$290,Journal!$A$5:$A$290,A30,Journal!$D$5:$D$290,"Cash")-SUMIFS(Journal!$F$5:$F$290,Journal!$A$5:$A$290,A30,Journal!$D$5:$D$290,"Bank")</f>
        <v>3516</v>
      </c>
      <c r="E30" s="10" t="s">
        <v>71</v>
      </c>
    </row>
    <row r="31" customFormat="false" ht="24.75" hidden="false" customHeight="true" outlineLevel="0" collapsed="false">
      <c r="A31" s="10" t="s">
        <v>111</v>
      </c>
      <c r="B31" s="16" t="n">
        <v>46336</v>
      </c>
      <c r="C31" s="10" t="s">
        <v>301</v>
      </c>
      <c r="D31" s="17" t="n">
        <f aca="false">SUMIFS(Journal!$E$5:$E$290,Journal!$A$5:$A$290,A31,Journal!$D$5:$D$290,"Cash")+SUMIFS(Journal!$E$5:$E$290,Journal!$A$5:$A$290,A31,Journal!$D$5:$D$290,"Bank")-SUMIFS(Journal!$F$5:$F$290,Journal!$A$5:$A$290,A31,Journal!$D$5:$D$290,"Cash")-SUMIFS(Journal!$F$5:$F$290,Journal!$A$5:$A$290,A31,Journal!$D$5:$D$290,"Bank")</f>
        <v>-45</v>
      </c>
      <c r="E31" s="10" t="s">
        <v>73</v>
      </c>
    </row>
    <row r="32" customFormat="false" ht="24.75" hidden="false" customHeight="true" outlineLevel="0" collapsed="false">
      <c r="A32" s="10" t="s">
        <v>114</v>
      </c>
      <c r="B32" s="16" t="n">
        <v>46337</v>
      </c>
      <c r="C32" s="10" t="s">
        <v>301</v>
      </c>
      <c r="D32" s="17" t="n">
        <f aca="false">SUMIFS(Journal!$E$5:$E$290,Journal!$A$5:$A$290,A32,Journal!$D$5:$D$290,"Cash")+SUMIFS(Journal!$E$5:$E$290,Journal!$A$5:$A$290,A32,Journal!$D$5:$D$290,"Bank")-SUMIFS(Journal!$F$5:$F$290,Journal!$A$5:$A$290,A32,Journal!$D$5:$D$290,"Cash")-SUMIFS(Journal!$F$5:$F$290,Journal!$A$5:$A$290,A32,Journal!$D$5:$D$290,"Bank")</f>
        <v>3516</v>
      </c>
      <c r="E32" s="10" t="s">
        <v>71</v>
      </c>
    </row>
    <row r="33" customFormat="false" ht="24.75" hidden="false" customHeight="true" outlineLevel="0" collapsed="false">
      <c r="A33" s="10" t="s">
        <v>115</v>
      </c>
      <c r="B33" s="16" t="n">
        <v>46337</v>
      </c>
      <c r="C33" s="10" t="s">
        <v>301</v>
      </c>
      <c r="D33" s="17" t="n">
        <f aca="false">SUMIFS(Journal!$E$5:$E$290,Journal!$A$5:$A$290,A33,Journal!$D$5:$D$290,"Cash")+SUMIFS(Journal!$E$5:$E$290,Journal!$A$5:$A$290,A33,Journal!$D$5:$D$290,"Bank")-SUMIFS(Journal!$F$5:$F$290,Journal!$A$5:$A$290,A33,Journal!$D$5:$D$290,"Cash")-SUMIFS(Journal!$F$5:$F$290,Journal!$A$5:$A$290,A33,Journal!$D$5:$D$290,"Bank")</f>
        <v>-45</v>
      </c>
      <c r="E33" s="10" t="s">
        <v>73</v>
      </c>
    </row>
    <row r="34" customFormat="false" ht="24.75" hidden="false" customHeight="true" outlineLevel="0" collapsed="false">
      <c r="A34" s="10" t="s">
        <v>118</v>
      </c>
      <c r="B34" s="16" t="n">
        <v>46338</v>
      </c>
      <c r="C34" s="10" t="s">
        <v>301</v>
      </c>
      <c r="D34" s="17" t="n">
        <f aca="false">SUMIFS(Journal!$E$5:$E$290,Journal!$A$5:$A$290,A34,Journal!$D$5:$D$290,"Cash")+SUMIFS(Journal!$E$5:$E$290,Journal!$A$5:$A$290,A34,Journal!$D$5:$D$290,"Bank")-SUMIFS(Journal!$F$5:$F$290,Journal!$A$5:$A$290,A34,Journal!$D$5:$D$290,"Cash")-SUMIFS(Journal!$F$5:$F$290,Journal!$A$5:$A$290,A34,Journal!$D$5:$D$290,"Bank")</f>
        <v>3516</v>
      </c>
      <c r="E34" s="10" t="s">
        <v>71</v>
      </c>
    </row>
    <row r="35" customFormat="false" ht="24.75" hidden="false" customHeight="true" outlineLevel="0" collapsed="false">
      <c r="A35" s="10" t="s">
        <v>119</v>
      </c>
      <c r="B35" s="16" t="n">
        <v>46338</v>
      </c>
      <c r="C35" s="10" t="s">
        <v>301</v>
      </c>
      <c r="D35" s="17" t="n">
        <f aca="false">SUMIFS(Journal!$E$5:$E$290,Journal!$A$5:$A$290,A35,Journal!$D$5:$D$290,"Cash")+SUMIFS(Journal!$E$5:$E$290,Journal!$A$5:$A$290,A35,Journal!$D$5:$D$290,"Bank")-SUMIFS(Journal!$F$5:$F$290,Journal!$A$5:$A$290,A35,Journal!$D$5:$D$290,"Cash")-SUMIFS(Journal!$F$5:$F$290,Journal!$A$5:$A$290,A35,Journal!$D$5:$D$290,"Bank")</f>
        <v>-45</v>
      </c>
      <c r="E35" s="10" t="s">
        <v>73</v>
      </c>
    </row>
    <row r="36" customFormat="false" ht="24.75" hidden="false" customHeight="true" outlineLevel="0" collapsed="false">
      <c r="A36" s="10" t="s">
        <v>122</v>
      </c>
      <c r="B36" s="16" t="n">
        <v>46339</v>
      </c>
      <c r="C36" s="10" t="s">
        <v>301</v>
      </c>
      <c r="D36" s="17" t="n">
        <f aca="false">SUMIFS(Journal!$E$5:$E$290,Journal!$A$5:$A$290,A36,Journal!$D$5:$D$290,"Cash")+SUMIFS(Journal!$E$5:$E$290,Journal!$A$5:$A$290,A36,Journal!$D$5:$D$290,"Bank")-SUMIFS(Journal!$F$5:$F$290,Journal!$A$5:$A$290,A36,Journal!$D$5:$D$290,"Cash")-SUMIFS(Journal!$F$5:$F$290,Journal!$A$5:$A$290,A36,Journal!$D$5:$D$290,"Bank")</f>
        <v>3516</v>
      </c>
      <c r="E36" s="10" t="s">
        <v>71</v>
      </c>
    </row>
    <row r="37" customFormat="false" ht="24.75" hidden="false" customHeight="true" outlineLevel="0" collapsed="false">
      <c r="A37" s="10" t="s">
        <v>123</v>
      </c>
      <c r="B37" s="16" t="n">
        <v>46339</v>
      </c>
      <c r="C37" s="10" t="s">
        <v>301</v>
      </c>
      <c r="D37" s="17" t="n">
        <f aca="false">SUMIFS(Journal!$E$5:$E$290,Journal!$A$5:$A$290,A37,Journal!$D$5:$D$290,"Cash")+SUMIFS(Journal!$E$5:$E$290,Journal!$A$5:$A$290,A37,Journal!$D$5:$D$290,"Bank")-SUMIFS(Journal!$F$5:$F$290,Journal!$A$5:$A$290,A37,Journal!$D$5:$D$290,"Cash")-SUMIFS(Journal!$F$5:$F$290,Journal!$A$5:$A$290,A37,Journal!$D$5:$D$290,"Bank")</f>
        <v>-45</v>
      </c>
      <c r="E37" s="10" t="s">
        <v>73</v>
      </c>
    </row>
    <row r="38" customFormat="false" ht="24.75" hidden="false" customHeight="true" outlineLevel="0" collapsed="false">
      <c r="A38" s="10" t="s">
        <v>126</v>
      </c>
      <c r="B38" s="16" t="n">
        <v>46340</v>
      </c>
      <c r="C38" s="10" t="s">
        <v>301</v>
      </c>
      <c r="D38" s="17" t="n">
        <f aca="false">SUMIFS(Journal!$E$5:$E$290,Journal!$A$5:$A$290,A38,Journal!$D$5:$D$290,"Cash")+SUMIFS(Journal!$E$5:$E$290,Journal!$A$5:$A$290,A38,Journal!$D$5:$D$290,"Bank")-SUMIFS(Journal!$F$5:$F$290,Journal!$A$5:$A$290,A38,Journal!$D$5:$D$290,"Cash")-SUMIFS(Journal!$F$5:$F$290,Journal!$A$5:$A$290,A38,Journal!$D$5:$D$290,"Bank")</f>
        <v>3516</v>
      </c>
      <c r="E38" s="10" t="s">
        <v>71</v>
      </c>
    </row>
    <row r="39" customFormat="false" ht="24.75" hidden="false" customHeight="true" outlineLevel="0" collapsed="false">
      <c r="A39" s="10" t="s">
        <v>127</v>
      </c>
      <c r="B39" s="16" t="n">
        <v>46340</v>
      </c>
      <c r="C39" s="10" t="s">
        <v>301</v>
      </c>
      <c r="D39" s="17" t="n">
        <f aca="false">SUMIFS(Journal!$E$5:$E$290,Journal!$A$5:$A$290,A39,Journal!$D$5:$D$290,"Cash")+SUMIFS(Journal!$E$5:$E$290,Journal!$A$5:$A$290,A39,Journal!$D$5:$D$290,"Bank")-SUMIFS(Journal!$F$5:$F$290,Journal!$A$5:$A$290,A39,Journal!$D$5:$D$290,"Cash")-SUMIFS(Journal!$F$5:$F$290,Journal!$A$5:$A$290,A39,Journal!$D$5:$D$290,"Bank")</f>
        <v>-45</v>
      </c>
      <c r="E39" s="10" t="s">
        <v>73</v>
      </c>
    </row>
    <row r="40" customFormat="false" ht="24.75" hidden="false" customHeight="true" outlineLevel="0" collapsed="false">
      <c r="A40" s="10" t="s">
        <v>130</v>
      </c>
      <c r="B40" s="16" t="n">
        <v>46342</v>
      </c>
      <c r="C40" s="10" t="s">
        <v>301</v>
      </c>
      <c r="D40" s="17" t="n">
        <f aca="false">SUMIFS(Journal!$E$5:$E$290,Journal!$A$5:$A$290,A40,Journal!$D$5:$D$290,"Cash")+SUMIFS(Journal!$E$5:$E$290,Journal!$A$5:$A$290,A40,Journal!$D$5:$D$290,"Bank")-SUMIFS(Journal!$F$5:$F$290,Journal!$A$5:$A$290,A40,Journal!$D$5:$D$290,"Cash")-SUMIFS(Journal!$F$5:$F$290,Journal!$A$5:$A$290,A40,Journal!$D$5:$D$290,"Bank")</f>
        <v>3516</v>
      </c>
      <c r="E40" s="10" t="s">
        <v>71</v>
      </c>
    </row>
    <row r="41" customFormat="false" ht="24.75" hidden="false" customHeight="true" outlineLevel="0" collapsed="false">
      <c r="A41" s="10" t="s">
        <v>131</v>
      </c>
      <c r="B41" s="16" t="n">
        <v>46342</v>
      </c>
      <c r="C41" s="10" t="s">
        <v>301</v>
      </c>
      <c r="D41" s="17" t="n">
        <f aca="false">SUMIFS(Journal!$E$5:$E$290,Journal!$A$5:$A$290,A41,Journal!$D$5:$D$290,"Cash")+SUMIFS(Journal!$E$5:$E$290,Journal!$A$5:$A$290,A41,Journal!$D$5:$D$290,"Bank")-SUMIFS(Journal!$F$5:$F$290,Journal!$A$5:$A$290,A41,Journal!$D$5:$D$290,"Cash")-SUMIFS(Journal!$F$5:$F$290,Journal!$A$5:$A$290,A41,Journal!$D$5:$D$290,"Bank")</f>
        <v>-45</v>
      </c>
      <c r="E41" s="10" t="s">
        <v>73</v>
      </c>
    </row>
    <row r="42" customFormat="false" ht="24.75" hidden="false" customHeight="true" outlineLevel="0" collapsed="false">
      <c r="A42" s="10" t="s">
        <v>134</v>
      </c>
      <c r="B42" s="16" t="n">
        <v>46343</v>
      </c>
      <c r="C42" s="10" t="s">
        <v>301</v>
      </c>
      <c r="D42" s="17" t="n">
        <f aca="false">SUMIFS(Journal!$E$5:$E$290,Journal!$A$5:$A$290,A42,Journal!$D$5:$D$290,"Cash")+SUMIFS(Journal!$E$5:$E$290,Journal!$A$5:$A$290,A42,Journal!$D$5:$D$290,"Bank")-SUMIFS(Journal!$F$5:$F$290,Journal!$A$5:$A$290,A42,Journal!$D$5:$D$290,"Cash")-SUMIFS(Journal!$F$5:$F$290,Journal!$A$5:$A$290,A42,Journal!$D$5:$D$290,"Bank")</f>
        <v>3516</v>
      </c>
      <c r="E42" s="10" t="s">
        <v>71</v>
      </c>
    </row>
    <row r="43" customFormat="false" ht="24.75" hidden="false" customHeight="true" outlineLevel="0" collapsed="false">
      <c r="A43" s="10" t="s">
        <v>135</v>
      </c>
      <c r="B43" s="16" t="n">
        <v>46343</v>
      </c>
      <c r="C43" s="10" t="s">
        <v>301</v>
      </c>
      <c r="D43" s="17" t="n">
        <f aca="false">SUMIFS(Journal!$E$5:$E$290,Journal!$A$5:$A$290,A43,Journal!$D$5:$D$290,"Cash")+SUMIFS(Journal!$E$5:$E$290,Journal!$A$5:$A$290,A43,Journal!$D$5:$D$290,"Bank")-SUMIFS(Journal!$F$5:$F$290,Journal!$A$5:$A$290,A43,Journal!$D$5:$D$290,"Cash")-SUMIFS(Journal!$F$5:$F$290,Journal!$A$5:$A$290,A43,Journal!$D$5:$D$290,"Bank")</f>
        <v>-45</v>
      </c>
      <c r="E43" s="10" t="s">
        <v>73</v>
      </c>
    </row>
    <row r="44" customFormat="false" ht="24.75" hidden="false" customHeight="true" outlineLevel="0" collapsed="false">
      <c r="A44" s="10" t="s">
        <v>138</v>
      </c>
      <c r="B44" s="16" t="n">
        <v>46344</v>
      </c>
      <c r="C44" s="10" t="s">
        <v>301</v>
      </c>
      <c r="D44" s="17" t="n">
        <f aca="false">SUMIFS(Journal!$E$5:$E$290,Journal!$A$5:$A$290,A44,Journal!$D$5:$D$290,"Cash")+SUMIFS(Journal!$E$5:$E$290,Journal!$A$5:$A$290,A44,Journal!$D$5:$D$290,"Bank")-SUMIFS(Journal!$F$5:$F$290,Journal!$A$5:$A$290,A44,Journal!$D$5:$D$290,"Cash")-SUMIFS(Journal!$F$5:$F$290,Journal!$A$5:$A$290,A44,Journal!$D$5:$D$290,"Bank")</f>
        <v>3516</v>
      </c>
      <c r="E44" s="10" t="s">
        <v>71</v>
      </c>
    </row>
    <row r="45" customFormat="false" ht="24.75" hidden="false" customHeight="true" outlineLevel="0" collapsed="false">
      <c r="A45" s="10" t="s">
        <v>139</v>
      </c>
      <c r="B45" s="16" t="n">
        <v>46344</v>
      </c>
      <c r="C45" s="10" t="s">
        <v>301</v>
      </c>
      <c r="D45" s="17" t="n">
        <f aca="false">SUMIFS(Journal!$E$5:$E$290,Journal!$A$5:$A$290,A45,Journal!$D$5:$D$290,"Cash")+SUMIFS(Journal!$E$5:$E$290,Journal!$A$5:$A$290,A45,Journal!$D$5:$D$290,"Bank")-SUMIFS(Journal!$F$5:$F$290,Journal!$A$5:$A$290,A45,Journal!$D$5:$D$290,"Cash")-SUMIFS(Journal!$F$5:$F$290,Journal!$A$5:$A$290,A45,Journal!$D$5:$D$290,"Bank")</f>
        <v>-45</v>
      </c>
      <c r="E45" s="10" t="s">
        <v>73</v>
      </c>
    </row>
    <row r="46" customFormat="false" ht="24.75" hidden="false" customHeight="true" outlineLevel="0" collapsed="false">
      <c r="A46" s="10" t="s">
        <v>142</v>
      </c>
      <c r="B46" s="16" t="n">
        <v>46345</v>
      </c>
      <c r="C46" s="10" t="s">
        <v>301</v>
      </c>
      <c r="D46" s="17" t="n">
        <f aca="false">SUMIFS(Journal!$E$5:$E$290,Journal!$A$5:$A$290,A46,Journal!$D$5:$D$290,"Cash")+SUMIFS(Journal!$E$5:$E$290,Journal!$A$5:$A$290,A46,Journal!$D$5:$D$290,"Bank")-SUMIFS(Journal!$F$5:$F$290,Journal!$A$5:$A$290,A46,Journal!$D$5:$D$290,"Cash")-SUMIFS(Journal!$F$5:$F$290,Journal!$A$5:$A$290,A46,Journal!$D$5:$D$290,"Bank")</f>
        <v>3516</v>
      </c>
      <c r="E46" s="10" t="s">
        <v>71</v>
      </c>
    </row>
    <row r="47" customFormat="false" ht="24.75" hidden="false" customHeight="true" outlineLevel="0" collapsed="false">
      <c r="A47" s="10" t="s">
        <v>143</v>
      </c>
      <c r="B47" s="16" t="n">
        <v>46345</v>
      </c>
      <c r="C47" s="10" t="s">
        <v>301</v>
      </c>
      <c r="D47" s="17" t="n">
        <f aca="false">SUMIFS(Journal!$E$5:$E$290,Journal!$A$5:$A$290,A47,Journal!$D$5:$D$290,"Cash")+SUMIFS(Journal!$E$5:$E$290,Journal!$A$5:$A$290,A47,Journal!$D$5:$D$290,"Bank")-SUMIFS(Journal!$F$5:$F$290,Journal!$A$5:$A$290,A47,Journal!$D$5:$D$290,"Cash")-SUMIFS(Journal!$F$5:$F$290,Journal!$A$5:$A$290,A47,Journal!$D$5:$D$290,"Bank")</f>
        <v>-45</v>
      </c>
      <c r="E47" s="10" t="s">
        <v>73</v>
      </c>
    </row>
    <row r="48" customFormat="false" ht="24.75" hidden="false" customHeight="true" outlineLevel="0" collapsed="false">
      <c r="A48" s="10" t="s">
        <v>146</v>
      </c>
      <c r="B48" s="16" t="n">
        <v>46346</v>
      </c>
      <c r="C48" s="10" t="s">
        <v>301</v>
      </c>
      <c r="D48" s="17" t="n">
        <f aca="false">SUMIFS(Journal!$E$5:$E$290,Journal!$A$5:$A$290,A48,Journal!$D$5:$D$290,"Cash")+SUMIFS(Journal!$E$5:$E$290,Journal!$A$5:$A$290,A48,Journal!$D$5:$D$290,"Bank")-SUMIFS(Journal!$F$5:$F$290,Journal!$A$5:$A$290,A48,Journal!$D$5:$D$290,"Cash")-SUMIFS(Journal!$F$5:$F$290,Journal!$A$5:$A$290,A48,Journal!$D$5:$D$290,"Bank")</f>
        <v>3516</v>
      </c>
      <c r="E48" s="10" t="s">
        <v>71</v>
      </c>
    </row>
    <row r="49" customFormat="false" ht="24.75" hidden="false" customHeight="true" outlineLevel="0" collapsed="false">
      <c r="A49" s="10" t="s">
        <v>147</v>
      </c>
      <c r="B49" s="16" t="n">
        <v>46346</v>
      </c>
      <c r="C49" s="10" t="s">
        <v>301</v>
      </c>
      <c r="D49" s="17" t="n">
        <f aca="false">SUMIFS(Journal!$E$5:$E$290,Journal!$A$5:$A$290,A49,Journal!$D$5:$D$290,"Cash")+SUMIFS(Journal!$E$5:$E$290,Journal!$A$5:$A$290,A49,Journal!$D$5:$D$290,"Bank")-SUMIFS(Journal!$F$5:$F$290,Journal!$A$5:$A$290,A49,Journal!$D$5:$D$290,"Cash")-SUMIFS(Journal!$F$5:$F$290,Journal!$A$5:$A$290,A49,Journal!$D$5:$D$290,"Bank")</f>
        <v>-45</v>
      </c>
      <c r="E49" s="10" t="s">
        <v>73</v>
      </c>
    </row>
    <row r="50" customFormat="false" ht="24.75" hidden="false" customHeight="true" outlineLevel="0" collapsed="false">
      <c r="A50" s="10" t="s">
        <v>150</v>
      </c>
      <c r="B50" s="16" t="n">
        <v>46346</v>
      </c>
      <c r="C50" s="10" t="s">
        <v>301</v>
      </c>
      <c r="D50" s="17" t="n">
        <f aca="false">SUMIFS(Journal!$E$5:$E$290,Journal!$A$5:$A$290,A50,Journal!$D$5:$D$290,"Cash")+SUMIFS(Journal!$E$5:$E$290,Journal!$A$5:$A$290,A50,Journal!$D$5:$D$290,"Bank")-SUMIFS(Journal!$F$5:$F$290,Journal!$A$5:$A$290,A50,Journal!$D$5:$D$290,"Cash")-SUMIFS(Journal!$F$5:$F$290,Journal!$A$5:$A$290,A50,Journal!$D$5:$D$290,"Bank")</f>
        <v>20000</v>
      </c>
      <c r="E50" s="10" t="s">
        <v>151</v>
      </c>
    </row>
    <row r="51" customFormat="false" ht="24.75" hidden="false" customHeight="true" outlineLevel="0" collapsed="false">
      <c r="A51" s="10" t="s">
        <v>152</v>
      </c>
      <c r="B51" s="16" t="n">
        <v>46347</v>
      </c>
      <c r="C51" s="10" t="s">
        <v>301</v>
      </c>
      <c r="D51" s="17" t="n">
        <f aca="false">SUMIFS(Journal!$E$5:$E$290,Journal!$A$5:$A$290,A51,Journal!$D$5:$D$290,"Cash")+SUMIFS(Journal!$E$5:$E$290,Journal!$A$5:$A$290,A51,Journal!$D$5:$D$290,"Bank")-SUMIFS(Journal!$F$5:$F$290,Journal!$A$5:$A$290,A51,Journal!$D$5:$D$290,"Cash")-SUMIFS(Journal!$F$5:$F$290,Journal!$A$5:$A$290,A51,Journal!$D$5:$D$290,"Bank")</f>
        <v>3516</v>
      </c>
      <c r="E51" s="10" t="s">
        <v>71</v>
      </c>
    </row>
    <row r="52" customFormat="false" ht="24.75" hidden="false" customHeight="true" outlineLevel="0" collapsed="false">
      <c r="A52" s="10" t="s">
        <v>153</v>
      </c>
      <c r="B52" s="16" t="n">
        <v>46347</v>
      </c>
      <c r="C52" s="10" t="s">
        <v>301</v>
      </c>
      <c r="D52" s="17" t="n">
        <f aca="false">SUMIFS(Journal!$E$5:$E$290,Journal!$A$5:$A$290,A52,Journal!$D$5:$D$290,"Cash")+SUMIFS(Journal!$E$5:$E$290,Journal!$A$5:$A$290,A52,Journal!$D$5:$D$290,"Bank")-SUMIFS(Journal!$F$5:$F$290,Journal!$A$5:$A$290,A52,Journal!$D$5:$D$290,"Cash")-SUMIFS(Journal!$F$5:$F$290,Journal!$A$5:$A$290,A52,Journal!$D$5:$D$290,"Bank")</f>
        <v>-45</v>
      </c>
      <c r="E52" s="10" t="s">
        <v>73</v>
      </c>
    </row>
    <row r="53" customFormat="false" ht="24.75" hidden="false" customHeight="true" outlineLevel="0" collapsed="false">
      <c r="A53" s="10" t="s">
        <v>156</v>
      </c>
      <c r="B53" s="16" t="n">
        <v>46349</v>
      </c>
      <c r="C53" s="10" t="s">
        <v>301</v>
      </c>
      <c r="D53" s="17" t="n">
        <f aca="false">SUMIFS(Journal!$E$5:$E$290,Journal!$A$5:$A$290,A53,Journal!$D$5:$D$290,"Cash")+SUMIFS(Journal!$E$5:$E$290,Journal!$A$5:$A$290,A53,Journal!$D$5:$D$290,"Bank")-SUMIFS(Journal!$F$5:$F$290,Journal!$A$5:$A$290,A53,Journal!$D$5:$D$290,"Cash")-SUMIFS(Journal!$F$5:$F$290,Journal!$A$5:$A$290,A53,Journal!$D$5:$D$290,"Bank")</f>
        <v>3516</v>
      </c>
      <c r="E53" s="10" t="s">
        <v>71</v>
      </c>
    </row>
    <row r="54" customFormat="false" ht="24.75" hidden="false" customHeight="true" outlineLevel="0" collapsed="false">
      <c r="A54" s="10" t="s">
        <v>157</v>
      </c>
      <c r="B54" s="16" t="n">
        <v>46349</v>
      </c>
      <c r="C54" s="10" t="s">
        <v>301</v>
      </c>
      <c r="D54" s="17" t="n">
        <f aca="false">SUMIFS(Journal!$E$5:$E$290,Journal!$A$5:$A$290,A54,Journal!$D$5:$D$290,"Cash")+SUMIFS(Journal!$E$5:$E$290,Journal!$A$5:$A$290,A54,Journal!$D$5:$D$290,"Bank")-SUMIFS(Journal!$F$5:$F$290,Journal!$A$5:$A$290,A54,Journal!$D$5:$D$290,"Cash")-SUMIFS(Journal!$F$5:$F$290,Journal!$A$5:$A$290,A54,Journal!$D$5:$D$290,"Bank")</f>
        <v>-45</v>
      </c>
      <c r="E54" s="10" t="s">
        <v>73</v>
      </c>
    </row>
    <row r="55" customFormat="false" ht="24.75" hidden="false" customHeight="true" outlineLevel="0" collapsed="false">
      <c r="A55" s="10" t="s">
        <v>160</v>
      </c>
      <c r="B55" s="16" t="n">
        <v>46350</v>
      </c>
      <c r="C55" s="10" t="s">
        <v>301</v>
      </c>
      <c r="D55" s="17" t="n">
        <f aca="false">SUMIFS(Journal!$E$5:$E$290,Journal!$A$5:$A$290,A55,Journal!$D$5:$D$290,"Cash")+SUMIFS(Journal!$E$5:$E$290,Journal!$A$5:$A$290,A55,Journal!$D$5:$D$290,"Bank")-SUMIFS(Journal!$F$5:$F$290,Journal!$A$5:$A$290,A55,Journal!$D$5:$D$290,"Cash")-SUMIFS(Journal!$F$5:$F$290,Journal!$A$5:$A$290,A55,Journal!$D$5:$D$290,"Bank")</f>
        <v>3516</v>
      </c>
      <c r="E55" s="10" t="s">
        <v>71</v>
      </c>
    </row>
    <row r="56" customFormat="false" ht="24.75" hidden="false" customHeight="true" outlineLevel="0" collapsed="false">
      <c r="A56" s="10" t="s">
        <v>161</v>
      </c>
      <c r="B56" s="16" t="n">
        <v>46350</v>
      </c>
      <c r="C56" s="10" t="s">
        <v>301</v>
      </c>
      <c r="D56" s="17" t="n">
        <f aca="false">SUMIFS(Journal!$E$5:$E$290,Journal!$A$5:$A$290,A56,Journal!$D$5:$D$290,"Cash")+SUMIFS(Journal!$E$5:$E$290,Journal!$A$5:$A$290,A56,Journal!$D$5:$D$290,"Bank")-SUMIFS(Journal!$F$5:$F$290,Journal!$A$5:$A$290,A56,Journal!$D$5:$D$290,"Cash")-SUMIFS(Journal!$F$5:$F$290,Journal!$A$5:$A$290,A56,Journal!$D$5:$D$290,"Bank")</f>
        <v>-45</v>
      </c>
      <c r="E56" s="10" t="s">
        <v>73</v>
      </c>
    </row>
    <row r="57" customFormat="false" ht="24.75" hidden="false" customHeight="true" outlineLevel="0" collapsed="false">
      <c r="A57" s="10" t="s">
        <v>164</v>
      </c>
      <c r="B57" s="16" t="n">
        <v>46351</v>
      </c>
      <c r="C57" s="10" t="s">
        <v>301</v>
      </c>
      <c r="D57" s="17" t="n">
        <f aca="false">SUMIFS(Journal!$E$5:$E$290,Journal!$A$5:$A$290,A57,Journal!$D$5:$D$290,"Cash")+SUMIFS(Journal!$E$5:$E$290,Journal!$A$5:$A$290,A57,Journal!$D$5:$D$290,"Bank")-SUMIFS(Journal!$F$5:$F$290,Journal!$A$5:$A$290,A57,Journal!$D$5:$D$290,"Cash")-SUMIFS(Journal!$F$5:$F$290,Journal!$A$5:$A$290,A57,Journal!$D$5:$D$290,"Bank")</f>
        <v>3516</v>
      </c>
      <c r="E57" s="10" t="s">
        <v>71</v>
      </c>
    </row>
    <row r="58" customFormat="false" ht="24.75" hidden="false" customHeight="true" outlineLevel="0" collapsed="false">
      <c r="A58" s="10" t="s">
        <v>165</v>
      </c>
      <c r="B58" s="16" t="n">
        <v>46351</v>
      </c>
      <c r="C58" s="10" t="s">
        <v>301</v>
      </c>
      <c r="D58" s="17" t="n">
        <f aca="false">SUMIFS(Journal!$E$5:$E$290,Journal!$A$5:$A$290,A58,Journal!$D$5:$D$290,"Cash")+SUMIFS(Journal!$E$5:$E$290,Journal!$A$5:$A$290,A58,Journal!$D$5:$D$290,"Bank")-SUMIFS(Journal!$F$5:$F$290,Journal!$A$5:$A$290,A58,Journal!$D$5:$D$290,"Cash")-SUMIFS(Journal!$F$5:$F$290,Journal!$A$5:$A$290,A58,Journal!$D$5:$D$290,"Bank")</f>
        <v>-45</v>
      </c>
      <c r="E58" s="10" t="s">
        <v>73</v>
      </c>
    </row>
    <row r="59" customFormat="false" ht="24.75" hidden="false" customHeight="true" outlineLevel="0" collapsed="false">
      <c r="A59" s="10" t="s">
        <v>168</v>
      </c>
      <c r="B59" s="16" t="n">
        <v>46351</v>
      </c>
      <c r="C59" s="10" t="s">
        <v>301</v>
      </c>
      <c r="D59" s="17" t="n">
        <f aca="false">SUMIFS(Journal!$E$5:$E$290,Journal!$A$5:$A$290,A59,Journal!$D$5:$D$290,"Cash")+SUMIFS(Journal!$E$5:$E$290,Journal!$A$5:$A$290,A59,Journal!$D$5:$D$290,"Bank")-SUMIFS(Journal!$F$5:$F$290,Journal!$A$5:$A$290,A59,Journal!$D$5:$D$290,"Cash")-SUMIFS(Journal!$F$5:$F$290,Journal!$A$5:$A$290,A59,Journal!$D$5:$D$290,"Bank")</f>
        <v>-45000</v>
      </c>
      <c r="E59" s="10" t="s">
        <v>169</v>
      </c>
    </row>
    <row r="60" customFormat="false" ht="24.75" hidden="false" customHeight="true" outlineLevel="0" collapsed="false">
      <c r="A60" s="10" t="s">
        <v>170</v>
      </c>
      <c r="B60" s="16" t="n">
        <v>46352</v>
      </c>
      <c r="C60" s="10" t="s">
        <v>301</v>
      </c>
      <c r="D60" s="17" t="n">
        <f aca="false">SUMIFS(Journal!$E$5:$E$290,Journal!$A$5:$A$290,A60,Journal!$D$5:$D$290,"Cash")+SUMIFS(Journal!$E$5:$E$290,Journal!$A$5:$A$290,A60,Journal!$D$5:$D$290,"Bank")-SUMIFS(Journal!$F$5:$F$290,Journal!$A$5:$A$290,A60,Journal!$D$5:$D$290,"Cash")-SUMIFS(Journal!$F$5:$F$290,Journal!$A$5:$A$290,A60,Journal!$D$5:$D$290,"Bank")</f>
        <v>3516</v>
      </c>
      <c r="E60" s="10" t="s">
        <v>71</v>
      </c>
    </row>
    <row r="61" customFormat="false" ht="24.75" hidden="false" customHeight="true" outlineLevel="0" collapsed="false">
      <c r="A61" s="10" t="s">
        <v>171</v>
      </c>
      <c r="B61" s="16" t="n">
        <v>46352</v>
      </c>
      <c r="C61" s="10" t="s">
        <v>301</v>
      </c>
      <c r="D61" s="17" t="n">
        <f aca="false">SUMIFS(Journal!$E$5:$E$290,Journal!$A$5:$A$290,A61,Journal!$D$5:$D$290,"Cash")+SUMIFS(Journal!$E$5:$E$290,Journal!$A$5:$A$290,A61,Journal!$D$5:$D$290,"Bank")-SUMIFS(Journal!$F$5:$F$290,Journal!$A$5:$A$290,A61,Journal!$D$5:$D$290,"Cash")-SUMIFS(Journal!$F$5:$F$290,Journal!$A$5:$A$290,A61,Journal!$D$5:$D$290,"Bank")</f>
        <v>-45</v>
      </c>
      <c r="E61" s="10" t="s">
        <v>73</v>
      </c>
    </row>
    <row r="62" customFormat="false" ht="24.75" hidden="false" customHeight="true" outlineLevel="0" collapsed="false">
      <c r="A62" s="10" t="s">
        <v>174</v>
      </c>
      <c r="B62" s="16" t="n">
        <v>46353</v>
      </c>
      <c r="C62" s="10" t="s">
        <v>301</v>
      </c>
      <c r="D62" s="17" t="n">
        <f aca="false">SUMIFS(Journal!$E$5:$E$290,Journal!$A$5:$A$290,A62,Journal!$D$5:$D$290,"Cash")+SUMIFS(Journal!$E$5:$E$290,Journal!$A$5:$A$290,A62,Journal!$D$5:$D$290,"Bank")-SUMIFS(Journal!$F$5:$F$290,Journal!$A$5:$A$290,A62,Journal!$D$5:$D$290,"Cash")-SUMIFS(Journal!$F$5:$F$290,Journal!$A$5:$A$290,A62,Journal!$D$5:$D$290,"Bank")</f>
        <v>3516</v>
      </c>
      <c r="E62" s="10" t="s">
        <v>71</v>
      </c>
    </row>
    <row r="63" customFormat="false" ht="24.75" hidden="false" customHeight="true" outlineLevel="0" collapsed="false">
      <c r="A63" s="10" t="s">
        <v>175</v>
      </c>
      <c r="B63" s="16" t="n">
        <v>46353</v>
      </c>
      <c r="C63" s="10" t="s">
        <v>301</v>
      </c>
      <c r="D63" s="17" t="n">
        <f aca="false">SUMIFS(Journal!$E$5:$E$290,Journal!$A$5:$A$290,A63,Journal!$D$5:$D$290,"Cash")+SUMIFS(Journal!$E$5:$E$290,Journal!$A$5:$A$290,A63,Journal!$D$5:$D$290,"Bank")-SUMIFS(Journal!$F$5:$F$290,Journal!$A$5:$A$290,A63,Journal!$D$5:$D$290,"Cash")-SUMIFS(Journal!$F$5:$F$290,Journal!$A$5:$A$290,A63,Journal!$D$5:$D$290,"Bank")</f>
        <v>-45</v>
      </c>
      <c r="E63" s="10" t="s">
        <v>73</v>
      </c>
    </row>
    <row r="64" customFormat="false" ht="24.75" hidden="false" customHeight="true" outlineLevel="0" collapsed="false">
      <c r="A64" s="10" t="s">
        <v>178</v>
      </c>
      <c r="B64" s="16" t="n">
        <v>46354</v>
      </c>
      <c r="C64" s="10" t="s">
        <v>301</v>
      </c>
      <c r="D64" s="17" t="n">
        <f aca="false">SUMIFS(Journal!$E$5:$E$290,Journal!$A$5:$A$290,A64,Journal!$D$5:$D$290,"Cash")+SUMIFS(Journal!$E$5:$E$290,Journal!$A$5:$A$290,A64,Journal!$D$5:$D$290,"Bank")-SUMIFS(Journal!$F$5:$F$290,Journal!$A$5:$A$290,A64,Journal!$D$5:$D$290,"Cash")-SUMIFS(Journal!$F$5:$F$290,Journal!$A$5:$A$290,A64,Journal!$D$5:$D$290,"Bank")</f>
        <v>3516</v>
      </c>
      <c r="E64" s="10" t="s">
        <v>71</v>
      </c>
    </row>
    <row r="65" customFormat="false" ht="24.75" hidden="false" customHeight="true" outlineLevel="0" collapsed="false">
      <c r="A65" s="10" t="s">
        <v>179</v>
      </c>
      <c r="B65" s="16" t="n">
        <v>46354</v>
      </c>
      <c r="C65" s="10" t="s">
        <v>301</v>
      </c>
      <c r="D65" s="17" t="n">
        <f aca="false">SUMIFS(Journal!$E$5:$E$290,Journal!$A$5:$A$290,A65,Journal!$D$5:$D$290,"Cash")+SUMIFS(Journal!$E$5:$E$290,Journal!$A$5:$A$290,A65,Journal!$D$5:$D$290,"Bank")-SUMIFS(Journal!$F$5:$F$290,Journal!$A$5:$A$290,A65,Journal!$D$5:$D$290,"Cash")-SUMIFS(Journal!$F$5:$F$290,Journal!$A$5:$A$290,A65,Journal!$D$5:$D$290,"Bank")</f>
        <v>-45</v>
      </c>
      <c r="E65" s="10" t="s">
        <v>73</v>
      </c>
    </row>
    <row r="66" customFormat="false" ht="24.75" hidden="false" customHeight="true" outlineLevel="0" collapsed="false">
      <c r="A66" s="10" t="s">
        <v>182</v>
      </c>
      <c r="B66" s="16" t="n">
        <v>46356</v>
      </c>
      <c r="C66" s="10" t="s">
        <v>301</v>
      </c>
      <c r="D66" s="17" t="n">
        <f aca="false">SUMIFS(Journal!$E$5:$E$290,Journal!$A$5:$A$290,A66,Journal!$D$5:$D$290,"Cash")+SUMIFS(Journal!$E$5:$E$290,Journal!$A$5:$A$290,A66,Journal!$D$5:$D$290,"Bank")-SUMIFS(Journal!$F$5:$F$290,Journal!$A$5:$A$290,A66,Journal!$D$5:$D$290,"Cash")-SUMIFS(Journal!$F$5:$F$290,Journal!$A$5:$A$290,A66,Journal!$D$5:$D$290,"Bank")</f>
        <v>3516</v>
      </c>
      <c r="E66" s="10" t="s">
        <v>71</v>
      </c>
    </row>
    <row r="67" customFormat="false" ht="24.75" hidden="false" customHeight="true" outlineLevel="0" collapsed="false">
      <c r="A67" s="10" t="s">
        <v>183</v>
      </c>
      <c r="B67" s="16" t="n">
        <v>46356</v>
      </c>
      <c r="C67" s="10" t="s">
        <v>301</v>
      </c>
      <c r="D67" s="17" t="n">
        <f aca="false">SUMIFS(Journal!$E$5:$E$290,Journal!$A$5:$A$290,A67,Journal!$D$5:$D$290,"Cash")+SUMIFS(Journal!$E$5:$E$290,Journal!$A$5:$A$290,A67,Journal!$D$5:$D$290,"Bank")-SUMIFS(Journal!$F$5:$F$290,Journal!$A$5:$A$290,A67,Journal!$D$5:$D$290,"Cash")-SUMIFS(Journal!$F$5:$F$290,Journal!$A$5:$A$290,A67,Journal!$D$5:$D$290,"Bank")</f>
        <v>-45</v>
      </c>
      <c r="E67" s="10" t="s">
        <v>73</v>
      </c>
    </row>
    <row r="68" customFormat="false" ht="24.75" hidden="false" customHeight="true" outlineLevel="0" collapsed="false">
      <c r="A68" s="10" t="s">
        <v>186</v>
      </c>
      <c r="B68" s="16" t="n">
        <v>46356</v>
      </c>
      <c r="C68" s="10" t="s">
        <v>301</v>
      </c>
      <c r="D68" s="17" t="n">
        <f aca="false">SUMIFS(Journal!$E$5:$E$290,Journal!$A$5:$A$290,A68,Journal!$D$5:$D$290,"Cash")+SUMIFS(Journal!$E$5:$E$290,Journal!$A$5:$A$290,A68,Journal!$D$5:$D$290,"Bank")-SUMIFS(Journal!$F$5:$F$290,Journal!$A$5:$A$290,A68,Journal!$D$5:$D$290,"Cash")-SUMIFS(Journal!$F$5:$F$290,Journal!$A$5:$A$290,A68,Journal!$D$5:$D$290,"Bank")</f>
        <v>-18000</v>
      </c>
      <c r="E68" s="10" t="s">
        <v>187</v>
      </c>
    </row>
    <row r="69" customFormat="false" ht="24.75" hidden="false" customHeight="true" outlineLevel="0" collapsed="false">
      <c r="A69" s="10" t="s">
        <v>188</v>
      </c>
      <c r="B69" s="16" t="n">
        <v>46356</v>
      </c>
      <c r="C69" s="10" t="s">
        <v>301</v>
      </c>
      <c r="D69" s="17" t="n">
        <f aca="false">SUMIFS(Journal!$E$5:$E$290,Journal!$A$5:$A$290,A69,Journal!$D$5:$D$290,"Cash")+SUMIFS(Journal!$E$5:$E$290,Journal!$A$5:$A$290,A69,Journal!$D$5:$D$290,"Bank")-SUMIFS(Journal!$F$5:$F$290,Journal!$A$5:$A$290,A69,Journal!$D$5:$D$290,"Cash")-SUMIFS(Journal!$F$5:$F$290,Journal!$A$5:$A$290,A69,Journal!$D$5:$D$290,"Bank")</f>
        <v>-2000</v>
      </c>
      <c r="E69" s="10" t="s">
        <v>189</v>
      </c>
    </row>
    <row r="70" customFormat="false" ht="24.75" hidden="false" customHeight="true" outlineLevel="0" collapsed="false">
      <c r="A70" s="10" t="s">
        <v>190</v>
      </c>
      <c r="B70" s="16" t="n">
        <v>46356</v>
      </c>
      <c r="C70" s="10" t="s">
        <v>301</v>
      </c>
      <c r="D70" s="17" t="n">
        <f aca="false">SUMIFS(Journal!$E$5:$E$290,Journal!$A$5:$A$290,A70,Journal!$D$5:$D$290,"Cash")+SUMIFS(Journal!$E$5:$E$290,Journal!$A$5:$A$290,A70,Journal!$D$5:$D$290,"Bank")-SUMIFS(Journal!$F$5:$F$290,Journal!$A$5:$A$290,A70,Journal!$D$5:$D$290,"Cash")-SUMIFS(Journal!$F$5:$F$290,Journal!$A$5:$A$290,A70,Journal!$D$5:$D$290,"Bank")</f>
        <v>-1000</v>
      </c>
      <c r="E70" s="10" t="s">
        <v>191</v>
      </c>
    </row>
    <row r="71" customFormat="false" ht="24.75" hidden="false" customHeight="true" outlineLevel="0" collapsed="false">
      <c r="A71" s="10" t="s">
        <v>192</v>
      </c>
      <c r="B71" s="16" t="n">
        <v>46356</v>
      </c>
      <c r="C71" s="10" t="s">
        <v>301</v>
      </c>
      <c r="D71" s="17" t="n">
        <f aca="false">SUMIFS(Journal!$E$5:$E$290,Journal!$A$5:$A$290,A71,Journal!$D$5:$D$290,"Cash")+SUMIFS(Journal!$E$5:$E$290,Journal!$A$5:$A$290,A71,Journal!$D$5:$D$290,"Bank")-SUMIFS(Journal!$F$5:$F$290,Journal!$A$5:$A$290,A71,Journal!$D$5:$D$290,"Cash")-SUMIFS(Journal!$F$5:$F$290,Journal!$A$5:$A$290,A71,Journal!$D$5:$D$290,"Bank")</f>
        <v>-1000</v>
      </c>
      <c r="E71" s="10" t="s">
        <v>193</v>
      </c>
    </row>
    <row r="72" customFormat="false" ht="24.75" hidden="false" customHeight="true" outlineLevel="0" collapsed="false">
      <c r="A72" s="10" t="s">
        <v>194</v>
      </c>
      <c r="B72" s="16" t="n">
        <v>46356</v>
      </c>
      <c r="C72" s="10" t="s">
        <v>301</v>
      </c>
      <c r="D72" s="17" t="n">
        <f aca="false">SUMIFS(Journal!$E$5:$E$290,Journal!$A$5:$A$290,A72,Journal!$D$5:$D$290,"Cash")+SUMIFS(Journal!$E$5:$E$290,Journal!$A$5:$A$290,A72,Journal!$D$5:$D$290,"Bank")-SUMIFS(Journal!$F$5:$F$290,Journal!$A$5:$A$290,A72,Journal!$D$5:$D$290,"Cash")-SUMIFS(Journal!$F$5:$F$290,Journal!$A$5:$A$290,A72,Journal!$D$5:$D$290,"Bank")</f>
        <v>-3000</v>
      </c>
      <c r="E72" s="10" t="s">
        <v>195</v>
      </c>
    </row>
    <row r="73" customFormat="false" ht="24.75" hidden="false" customHeight="true" outlineLevel="0" collapsed="false">
      <c r="A73" s="10" t="s">
        <v>196</v>
      </c>
      <c r="B73" s="16" t="n">
        <v>46356</v>
      </c>
      <c r="C73" s="10" t="s">
        <v>301</v>
      </c>
      <c r="D73" s="17" t="n">
        <f aca="false">SUMIFS(Journal!$E$5:$E$290,Journal!$A$5:$A$290,A73,Journal!$D$5:$D$290,"Cash")+SUMIFS(Journal!$E$5:$E$290,Journal!$A$5:$A$290,A73,Journal!$D$5:$D$290,"Bank")-SUMIFS(Journal!$F$5:$F$290,Journal!$A$5:$A$290,A73,Journal!$D$5:$D$290,"Cash")-SUMIFS(Journal!$F$5:$F$290,Journal!$A$5:$A$290,A73,Journal!$D$5:$D$290,"Bank")</f>
        <v>-2000</v>
      </c>
      <c r="E73" s="10" t="s">
        <v>197</v>
      </c>
    </row>
    <row r="74" customFormat="false" ht="24.75" hidden="false" customHeight="true" outlineLevel="0" collapsed="false">
      <c r="A74" s="10" t="s">
        <v>204</v>
      </c>
      <c r="B74" s="16" t="n">
        <v>46356</v>
      </c>
      <c r="C74" s="10" t="s">
        <v>301</v>
      </c>
      <c r="D74" s="17" t="n">
        <f aca="false">SUMIFS(Journal!$E$5:$E$290,Journal!$A$5:$A$290,A74,Journal!$D$5:$D$290,"Cash")+SUMIFS(Journal!$E$5:$E$290,Journal!$A$5:$A$290,A74,Journal!$D$5:$D$290,"Bank")-SUMIFS(Journal!$F$5:$F$290,Journal!$A$5:$A$290,A74,Journal!$D$5:$D$290,"Cash")-SUMIFS(Journal!$F$5:$F$290,Journal!$A$5:$A$290,A74,Journal!$D$5:$D$290,"Bank")</f>
        <v>-500</v>
      </c>
      <c r="E74" s="10" t="s">
        <v>205</v>
      </c>
    </row>
    <row r="75" customFormat="false" ht="24.75" hidden="false" customHeight="true" outlineLevel="0" collapsed="false">
      <c r="A75" s="10" t="s">
        <v>206</v>
      </c>
      <c r="B75" s="16" t="n">
        <v>46356</v>
      </c>
      <c r="C75" s="10" t="s">
        <v>299</v>
      </c>
      <c r="D75" s="17" t="n">
        <f aca="false">SUMIFS(Journal!$E$5:$E$290,Journal!$A$5:$A$290,A75,Journal!$D$5:$D$290,"Cash")+SUMIFS(Journal!$E$5:$E$290,Journal!$A$5:$A$290,A75,Journal!$D$5:$D$290,"Bank")-SUMIFS(Journal!$F$5:$F$290,Journal!$A$5:$A$290,A75,Journal!$D$5:$D$290,"Cash")-SUMIFS(Journal!$F$5:$F$290,Journal!$A$5:$A$290,A75,Journal!$D$5:$D$290,"Bank")</f>
        <v>-1000</v>
      </c>
      <c r="E75" s="10" t="s">
        <v>207</v>
      </c>
    </row>
    <row r="76" customFormat="false" ht="24.75" hidden="false" customHeight="true" outlineLevel="0" collapsed="false">
      <c r="A76" s="10" t="s">
        <v>208</v>
      </c>
      <c r="B76" s="16" t="n">
        <v>46356</v>
      </c>
      <c r="C76" s="10" t="s">
        <v>299</v>
      </c>
      <c r="D76" s="17" t="n">
        <f aca="false">SUMIFS(Journal!$E$5:$E$290,Journal!$A$5:$A$290,A76,Journal!$D$5:$D$290,"Cash")+SUMIFS(Journal!$E$5:$E$290,Journal!$A$5:$A$290,A76,Journal!$D$5:$D$290,"Bank")-SUMIFS(Journal!$F$5:$F$290,Journal!$A$5:$A$290,A76,Journal!$D$5:$D$290,"Cash")-SUMIFS(Journal!$F$5:$F$290,Journal!$A$5:$A$290,A76,Journal!$D$5:$D$290,"Bank")</f>
        <v>-2000</v>
      </c>
      <c r="E76" s="10" t="s">
        <v>209</v>
      </c>
    </row>
  </sheetData>
  <mergeCells count="2">
    <mergeCell ref="A1:E1"/>
    <mergeCell ref="A2:E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tableParts>
    <tablePart r:id="rId1"/>
  </tablePart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3"/>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24.8"/>
    <col collapsed="false" customWidth="true" hidden="false" outlineLevel="0" max="3" min="2" style="1" width="16"/>
  </cols>
  <sheetData>
    <row r="1" customFormat="false" ht="27.75" hidden="false" customHeight="true" outlineLevel="0" collapsed="false">
      <c r="A1" s="2" t="s">
        <v>540</v>
      </c>
      <c r="B1" s="2"/>
      <c r="C1" s="2"/>
    </row>
    <row r="2" customFormat="false" ht="21.75" hidden="false" customHeight="true" outlineLevel="0" collapsed="false">
      <c r="A2" s="3" t="s">
        <v>1</v>
      </c>
      <c r="B2" s="3"/>
      <c r="C2" s="3"/>
    </row>
    <row r="3" customFormat="false" ht="24.75" hidden="false" customHeight="true" outlineLevel="0" collapsed="false">
      <c r="A3" s="4"/>
      <c r="B3" s="4"/>
      <c r="C3" s="4"/>
    </row>
    <row r="4" customFormat="false" ht="45.75" hidden="false" customHeight="true" outlineLevel="0" collapsed="false">
      <c r="A4" s="5" t="s">
        <v>541</v>
      </c>
      <c r="B4" s="5" t="s">
        <v>542</v>
      </c>
      <c r="C4" s="5" t="s">
        <v>543</v>
      </c>
    </row>
    <row r="5" customFormat="false" ht="24.75" hidden="false" customHeight="true" outlineLevel="0" collapsed="false">
      <c r="A5" s="10" t="s">
        <v>544</v>
      </c>
      <c r="B5" s="17" t="n">
        <f aca="false">'Trial Balance'!B33-'Trial Balance'!C33</f>
        <v>0</v>
      </c>
      <c r="C5" s="14" t="n">
        <v>0</v>
      </c>
    </row>
    <row r="6" customFormat="false" ht="24.75" hidden="false" customHeight="true" outlineLevel="0" collapsed="false">
      <c r="A6" s="10" t="s">
        <v>545</v>
      </c>
      <c r="B6" s="17" t="n">
        <f aca="false">'Balance Sheet'!C20-'Balance Sheet'!C21</f>
        <v>0</v>
      </c>
      <c r="C6" s="14" t="n">
        <v>0</v>
      </c>
    </row>
    <row r="7" customFormat="false" ht="24.75" hidden="false" customHeight="true" outlineLevel="0" collapsed="false">
      <c r="A7" s="10" t="s">
        <v>546</v>
      </c>
      <c r="B7" s="17" t="n">
        <f aca="false">'Cash Flow'!B8-Overview!B10</f>
        <v>0</v>
      </c>
      <c r="C7" s="14" t="n">
        <v>0</v>
      </c>
    </row>
    <row r="8" customFormat="false" ht="24.75" hidden="false" customHeight="true" outlineLevel="0" collapsed="false">
      <c r="A8" s="10" t="s">
        <v>547</v>
      </c>
      <c r="B8" s="17" t="n">
        <f aca="false">SUM('Daily Sales'!F5:F82)-'Trading and PL'!B7</f>
        <v>0</v>
      </c>
      <c r="C8" s="14" t="n">
        <v>0</v>
      </c>
    </row>
    <row r="9" customFormat="false" ht="24.75" hidden="false" customHeight="true" outlineLevel="0" collapsed="false">
      <c r="A9" s="10" t="s">
        <v>548</v>
      </c>
      <c r="B9" s="17" t="n">
        <f aca="false">SUM('Daily Sales'!G5:G82)-'Trading and PL'!B11</f>
        <v>0</v>
      </c>
      <c r="C9" s="14" t="n">
        <v>0</v>
      </c>
    </row>
    <row r="10" customFormat="false" ht="24.75" hidden="false" customHeight="true" outlineLevel="0" collapsed="false">
      <c r="A10" s="10" t="s">
        <v>549</v>
      </c>
      <c r="B10" s="17" t="n">
        <f aca="false">SUM('Cost Sheets'!K5:K7)-'Trading and PL'!B11-'Trading and PL'!B13</f>
        <v>0</v>
      </c>
      <c r="C10" s="14" t="n">
        <v>0</v>
      </c>
    </row>
    <row r="11" customFormat="false" ht="24.75" hidden="false" customHeight="true" outlineLevel="0" collapsed="false">
      <c r="A11" s="10" t="s">
        <v>550</v>
      </c>
      <c r="B11" s="17" t="n">
        <f aca="false">'Balance Sheet'!C17+'Balance Sheet'!C18+'Balance Sheet'!C19-(120000+'Trading and PL'!B18-2000)</f>
        <v>0</v>
      </c>
      <c r="C11" s="14" t="n">
        <v>0</v>
      </c>
    </row>
    <row r="12" customFormat="false" ht="24.75" hidden="false" customHeight="true" outlineLevel="0" collapsed="false">
      <c r="A12" s="10" t="s">
        <v>551</v>
      </c>
      <c r="B12" s="17" t="n">
        <f aca="false">CVP!B9-'Trading and PL'!B15-'Trading and PL'!B16-'Trading and PL'!B17-'Trading and PL'!B18</f>
        <v>0</v>
      </c>
      <c r="C12" s="14" t="n">
        <v>0</v>
      </c>
    </row>
    <row r="13" customFormat="false" ht="24.75" hidden="false" customHeight="true" outlineLevel="0" collapsed="false">
      <c r="A13" s="10" t="s">
        <v>552</v>
      </c>
      <c r="B13" s="17" t="n">
        <f aca="false">SUM('Capital Structure'!B5:B8)-SUM('Startup Considerations'!B5:B14)</f>
        <v>0</v>
      </c>
      <c r="C13" s="14" t="n">
        <v>0</v>
      </c>
    </row>
  </sheetData>
  <mergeCells count="2">
    <mergeCell ref="A1:C1"/>
    <mergeCell ref="A2:C2"/>
  </mergeCells>
  <conditionalFormatting sqref="B5:B13">
    <cfRule type="cellIs" priority="2" operator="notEqual" aboveAverage="0" equalAverage="0" bottom="0" percent="0" rank="0" text="" dxfId="6">
      <formula>0</formula>
    </cfRule>
  </conditionalFormatting>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1"/>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12"/>
    <col collapsed="false" customWidth="true" hidden="false" outlineLevel="0" max="3" min="2" style="1" width="46"/>
    <col collapsed="false" customWidth="true" hidden="false" outlineLevel="0" max="4" min="4" style="1" width="65"/>
    <col collapsed="false" customWidth="true" hidden="false" outlineLevel="0" max="5" min="5" style="1" width="16"/>
  </cols>
  <sheetData>
    <row r="1" customFormat="false" ht="27.75" hidden="false" customHeight="true" outlineLevel="0" collapsed="false">
      <c r="A1" s="2" t="s">
        <v>553</v>
      </c>
      <c r="B1" s="2"/>
      <c r="C1" s="2"/>
      <c r="D1" s="2"/>
      <c r="E1" s="2"/>
    </row>
    <row r="2" customFormat="false" ht="21.75" hidden="false" customHeight="true" outlineLevel="0" collapsed="false">
      <c r="A2" s="3" t="s">
        <v>1</v>
      </c>
      <c r="B2" s="3"/>
      <c r="C2" s="3"/>
      <c r="D2" s="3"/>
      <c r="E2" s="3"/>
    </row>
    <row r="3" customFormat="false" ht="24.75" hidden="false" customHeight="true" outlineLevel="0" collapsed="false">
      <c r="A3" s="4"/>
      <c r="B3" s="4"/>
      <c r="C3" s="4"/>
      <c r="D3" s="4"/>
      <c r="E3" s="4"/>
    </row>
    <row r="4" customFormat="false" ht="45.75" hidden="false" customHeight="true" outlineLevel="0" collapsed="false">
      <c r="A4" s="5" t="s">
        <v>45</v>
      </c>
      <c r="B4" s="5" t="s">
        <v>554</v>
      </c>
      <c r="C4" s="5" t="s">
        <v>555</v>
      </c>
      <c r="D4" s="5" t="s">
        <v>556</v>
      </c>
      <c r="E4" s="5" t="s">
        <v>557</v>
      </c>
    </row>
    <row r="5" customFormat="false" ht="66" hidden="false" customHeight="true" outlineLevel="0" collapsed="false">
      <c r="A5" s="10" t="s">
        <v>558</v>
      </c>
      <c r="B5" s="10" t="s">
        <v>559</v>
      </c>
      <c r="C5" s="10" t="s">
        <v>560</v>
      </c>
      <c r="D5" s="10" t="s">
        <v>561</v>
      </c>
      <c r="E5" s="10" t="s">
        <v>562</v>
      </c>
    </row>
    <row r="6" customFormat="false" ht="37.5" hidden="false" customHeight="true" outlineLevel="0" collapsed="false">
      <c r="A6" s="10" t="s">
        <v>563</v>
      </c>
      <c r="B6" s="10" t="s">
        <v>564</v>
      </c>
      <c r="C6" s="10" t="s">
        <v>565</v>
      </c>
      <c r="D6" s="10" t="s">
        <v>566</v>
      </c>
      <c r="E6" s="10" t="s">
        <v>562</v>
      </c>
    </row>
    <row r="7" customFormat="false" ht="93.75" hidden="false" customHeight="true" outlineLevel="0" collapsed="false">
      <c r="A7" s="10" t="s">
        <v>567</v>
      </c>
      <c r="B7" s="10" t="s">
        <v>568</v>
      </c>
      <c r="C7" s="10" t="s">
        <v>569</v>
      </c>
      <c r="D7" s="10" t="s">
        <v>570</v>
      </c>
      <c r="E7" s="10" t="s">
        <v>562</v>
      </c>
    </row>
    <row r="8" customFormat="false" ht="51.75" hidden="false" customHeight="true" outlineLevel="0" collapsed="false">
      <c r="A8" s="10" t="s">
        <v>571</v>
      </c>
      <c r="B8" s="10" t="s">
        <v>572</v>
      </c>
      <c r="C8" s="10" t="s">
        <v>573</v>
      </c>
      <c r="D8" s="10" t="s">
        <v>574</v>
      </c>
      <c r="E8" s="10" t="s">
        <v>562</v>
      </c>
    </row>
    <row r="9" customFormat="false" ht="121.5" hidden="false" customHeight="true" outlineLevel="0" collapsed="false">
      <c r="A9" s="10" t="s">
        <v>575</v>
      </c>
      <c r="B9" s="10" t="s">
        <v>576</v>
      </c>
      <c r="C9" s="10" t="s">
        <v>577</v>
      </c>
      <c r="D9" s="10" t="s">
        <v>578</v>
      </c>
      <c r="E9" s="10" t="s">
        <v>562</v>
      </c>
    </row>
    <row r="10" customFormat="false" ht="79.5" hidden="false" customHeight="true" outlineLevel="0" collapsed="false">
      <c r="A10" s="10" t="s">
        <v>579</v>
      </c>
      <c r="B10" s="10" t="s">
        <v>580</v>
      </c>
      <c r="C10" s="10" t="s">
        <v>581</v>
      </c>
      <c r="D10" s="10" t="s">
        <v>582</v>
      </c>
      <c r="E10" s="10" t="s">
        <v>562</v>
      </c>
    </row>
    <row r="11" customFormat="false" ht="66" hidden="false" customHeight="true" outlineLevel="0" collapsed="false">
      <c r="A11" s="10" t="s">
        <v>583</v>
      </c>
      <c r="B11" s="10" t="s">
        <v>584</v>
      </c>
      <c r="C11" s="10" t="s">
        <v>585</v>
      </c>
      <c r="D11" s="10" t="s">
        <v>586</v>
      </c>
      <c r="E11" s="10" t="s">
        <v>562</v>
      </c>
    </row>
  </sheetData>
  <mergeCells count="2">
    <mergeCell ref="A1:E1"/>
    <mergeCell ref="A2:E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6"/>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1" width="16"/>
    <col collapsed="false" customWidth="true" hidden="false" outlineLevel="0" max="2" min="2" style="1" width="65"/>
  </cols>
  <sheetData>
    <row r="1" customFormat="false" ht="27.75" hidden="false" customHeight="true" outlineLevel="0" collapsed="false">
      <c r="A1" s="2" t="s">
        <v>587</v>
      </c>
      <c r="B1" s="2"/>
    </row>
    <row r="2" customFormat="false" ht="21.75" hidden="false" customHeight="true" outlineLevel="0" collapsed="false">
      <c r="A2" s="3" t="s">
        <v>1</v>
      </c>
      <c r="B2" s="3"/>
    </row>
    <row r="3" customFormat="false" ht="24.75" hidden="false" customHeight="true" outlineLevel="0" collapsed="false">
      <c r="A3" s="4"/>
      <c r="B3" s="4"/>
    </row>
    <row r="4" customFormat="false" ht="45.75" hidden="false" customHeight="true" outlineLevel="0" collapsed="false">
      <c r="A4" s="5" t="s">
        <v>588</v>
      </c>
      <c r="B4" s="5" t="s">
        <v>589</v>
      </c>
    </row>
    <row r="5" customFormat="false" ht="37.5" hidden="false" customHeight="true" outlineLevel="0" collapsed="false">
      <c r="A5" s="10" t="s">
        <v>590</v>
      </c>
      <c r="B5" s="10" t="s">
        <v>591</v>
      </c>
    </row>
    <row r="6" customFormat="false" ht="24.75" hidden="false" customHeight="true" outlineLevel="0" collapsed="false">
      <c r="A6" s="10" t="s">
        <v>592</v>
      </c>
      <c r="B6" s="10" t="s">
        <v>593</v>
      </c>
    </row>
    <row r="7" customFormat="false" ht="24.75" hidden="false" customHeight="true" outlineLevel="0" collapsed="false">
      <c r="A7" s="10" t="s">
        <v>594</v>
      </c>
      <c r="B7" s="10" t="s">
        <v>595</v>
      </c>
    </row>
    <row r="8" customFormat="false" ht="37.5" hidden="false" customHeight="true" outlineLevel="0" collapsed="false">
      <c r="A8" s="10" t="s">
        <v>596</v>
      </c>
      <c r="B8" s="10" t="s">
        <v>597</v>
      </c>
    </row>
    <row r="9" customFormat="false" ht="37.5" hidden="false" customHeight="true" outlineLevel="0" collapsed="false">
      <c r="A9" s="10" t="s">
        <v>219</v>
      </c>
      <c r="B9" s="10" t="s">
        <v>598</v>
      </c>
    </row>
    <row r="10" customFormat="false" ht="51.75" hidden="false" customHeight="true" outlineLevel="0" collapsed="false">
      <c r="A10" s="10" t="s">
        <v>599</v>
      </c>
      <c r="B10" s="10" t="s">
        <v>600</v>
      </c>
    </row>
    <row r="11" customFormat="false" ht="37.5" hidden="false" customHeight="true" outlineLevel="0" collapsed="false">
      <c r="A11" s="10" t="s">
        <v>601</v>
      </c>
      <c r="B11" s="10" t="s">
        <v>602</v>
      </c>
    </row>
    <row r="12" customFormat="false" ht="37.5" hidden="false" customHeight="true" outlineLevel="0" collapsed="false">
      <c r="A12" s="10" t="s">
        <v>603</v>
      </c>
      <c r="B12" s="10" t="s">
        <v>604</v>
      </c>
    </row>
    <row r="13" customFormat="false" ht="37.5" hidden="false" customHeight="true" outlineLevel="0" collapsed="false">
      <c r="A13" s="10" t="s">
        <v>605</v>
      </c>
      <c r="B13" s="10" t="s">
        <v>606</v>
      </c>
    </row>
    <row r="14" customFormat="false" ht="37.5" hidden="false" customHeight="true" outlineLevel="0" collapsed="false">
      <c r="A14" s="10" t="s">
        <v>607</v>
      </c>
      <c r="B14" s="10" t="s">
        <v>608</v>
      </c>
    </row>
    <row r="15" customFormat="false" ht="37.5" hidden="false" customHeight="true" outlineLevel="0" collapsed="false">
      <c r="A15" s="10" t="s">
        <v>217</v>
      </c>
      <c r="B15" s="10" t="s">
        <v>609</v>
      </c>
    </row>
    <row r="16" customFormat="false" ht="37.5" hidden="false" customHeight="true" outlineLevel="0" collapsed="false">
      <c r="A16" s="10" t="s">
        <v>610</v>
      </c>
      <c r="B16" s="10" t="s">
        <v>611</v>
      </c>
    </row>
  </sheetData>
  <mergeCells count="2">
    <mergeCell ref="A1:B1"/>
    <mergeCell ref="A2:B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1"/>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4" min="1" style="1" width="16"/>
  </cols>
  <sheetData>
    <row r="1" customFormat="false" ht="27.75" hidden="false" customHeight="true" outlineLevel="0" collapsed="false">
      <c r="A1" s="2" t="s">
        <v>612</v>
      </c>
      <c r="B1" s="2"/>
      <c r="C1" s="2"/>
      <c r="D1" s="2"/>
    </row>
    <row r="2" customFormat="false" ht="21.75" hidden="false" customHeight="true" outlineLevel="0" collapsed="false">
      <c r="A2" s="3" t="s">
        <v>1</v>
      </c>
      <c r="B2" s="3"/>
      <c r="C2" s="3"/>
      <c r="D2" s="3"/>
    </row>
    <row r="3" customFormat="false" ht="24.75" hidden="false" customHeight="true" outlineLevel="0" collapsed="false">
      <c r="A3" s="4"/>
      <c r="B3" s="4"/>
      <c r="C3" s="4"/>
      <c r="D3" s="4"/>
    </row>
    <row r="4" customFormat="false" ht="45.75" hidden="false" customHeight="true" outlineLevel="0" collapsed="false">
      <c r="A4" s="5" t="s">
        <v>613</v>
      </c>
      <c r="B4" s="5" t="s">
        <v>614</v>
      </c>
      <c r="C4" s="5" t="s">
        <v>615</v>
      </c>
      <c r="D4" s="5" t="s">
        <v>616</v>
      </c>
    </row>
    <row r="5" customFormat="false" ht="24.75" hidden="false" customHeight="true" outlineLevel="0" collapsed="false">
      <c r="A5" s="14" t="n">
        <v>0</v>
      </c>
      <c r="B5" s="17" t="n">
        <f aca="false">A5*CVP!B5</f>
        <v>0</v>
      </c>
      <c r="C5" s="17" t="n">
        <f aca="false">CVP!B8+A5*CVP!B6</f>
        <v>45000</v>
      </c>
      <c r="D5" s="17" t="n">
        <f aca="false">CVP!B8</f>
        <v>45000</v>
      </c>
    </row>
    <row r="6" customFormat="false" ht="24.75" hidden="false" customHeight="true" outlineLevel="0" collapsed="false">
      <c r="A6" s="14" t="n">
        <v>0.25</v>
      </c>
      <c r="B6" s="17" t="n">
        <f aca="false">A6*CVP!B5</f>
        <v>28275</v>
      </c>
      <c r="C6" s="17" t="n">
        <f aca="false">CVP!B8+A6*CVP!B6</f>
        <v>57090</v>
      </c>
      <c r="D6" s="17" t="n">
        <f aca="false">CVP!B8</f>
        <v>45000</v>
      </c>
    </row>
    <row r="7" customFormat="false" ht="24.75" hidden="false" customHeight="true" outlineLevel="0" collapsed="false">
      <c r="A7" s="14" t="n">
        <v>0.5</v>
      </c>
      <c r="B7" s="17" t="n">
        <f aca="false">A7*CVP!B5</f>
        <v>56550</v>
      </c>
      <c r="C7" s="17" t="n">
        <f aca="false">CVP!B8+A7*CVP!B6</f>
        <v>69180</v>
      </c>
      <c r="D7" s="17" t="n">
        <f aca="false">CVP!B8</f>
        <v>45000</v>
      </c>
    </row>
    <row r="8" customFormat="false" ht="24.75" hidden="false" customHeight="true" outlineLevel="0" collapsed="false">
      <c r="A8" s="14" t="n">
        <v>0.75</v>
      </c>
      <c r="B8" s="17" t="n">
        <f aca="false">A8*CVP!B5</f>
        <v>84825</v>
      </c>
      <c r="C8" s="17" t="n">
        <f aca="false">CVP!B8+A8*CVP!B6</f>
        <v>81270</v>
      </c>
      <c r="D8" s="17" t="n">
        <f aca="false">CVP!B8</f>
        <v>45000</v>
      </c>
    </row>
    <row r="9" customFormat="false" ht="24.75" hidden="false" customHeight="true" outlineLevel="0" collapsed="false">
      <c r="A9" s="14" t="n">
        <v>1</v>
      </c>
      <c r="B9" s="17" t="n">
        <f aca="false">A9*CVP!B5</f>
        <v>113100</v>
      </c>
      <c r="C9" s="17" t="n">
        <f aca="false">CVP!B8+A9*CVP!B6</f>
        <v>93360</v>
      </c>
      <c r="D9" s="17" t="n">
        <f aca="false">CVP!B8</f>
        <v>45000</v>
      </c>
    </row>
    <row r="10" customFormat="false" ht="24.75" hidden="false" customHeight="true" outlineLevel="0" collapsed="false">
      <c r="A10" s="14" t="n">
        <v>1.25</v>
      </c>
      <c r="B10" s="17" t="n">
        <f aca="false">A10*CVP!B5</f>
        <v>141375</v>
      </c>
      <c r="C10" s="17" t="n">
        <f aca="false">CVP!B8+A10*CVP!B6</f>
        <v>105450</v>
      </c>
      <c r="D10" s="17" t="n">
        <f aca="false">CVP!B8</f>
        <v>45000</v>
      </c>
    </row>
    <row r="11" customFormat="false" ht="24.75" hidden="false" customHeight="true" outlineLevel="0" collapsed="false">
      <c r="A11" s="14" t="n">
        <v>1.5</v>
      </c>
      <c r="B11" s="17" t="n">
        <f aca="false">A11*CVP!B5</f>
        <v>169650</v>
      </c>
      <c r="C11" s="17" t="n">
        <f aca="false">CVP!B8+A11*CVP!B6</f>
        <v>117540</v>
      </c>
      <c r="D11" s="17" t="n">
        <f aca="false">CVP!B8</f>
        <v>45000</v>
      </c>
    </row>
  </sheetData>
  <mergeCells count="2">
    <mergeCell ref="A1:D1"/>
    <mergeCell ref="A2:D2"/>
  </mergeCells>
  <printOptions headings="false" gridLines="false" gridLinesSet="true" horizontalCentered="tru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&amp;C&amp;"Times New Roman,Regular"&amp;9 Campus Corner Cafe | Simulated | Page &amp;P of &amp;N</oddFooter>
  </headerFooter>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0" width="38"/>
    <col collapsed="false" customWidth="true" hidden="false" outlineLevel="0" max="4" min="2" style="0" width="27"/>
  </cols>
  <sheetData>
    <row r="1" customFormat="false" ht="27.75" hidden="false" customHeight="true" outlineLevel="0" collapsed="false">
      <c r="A1" s="21" t="s">
        <v>617</v>
      </c>
      <c r="B1" s="21"/>
      <c r="C1" s="21"/>
      <c r="D1" s="21"/>
    </row>
    <row r="2" customFormat="false" ht="27.75" hidden="false" customHeight="true" outlineLevel="0" collapsed="false">
      <c r="A2" s="22" t="s">
        <v>618</v>
      </c>
      <c r="B2" s="22"/>
      <c r="C2" s="22"/>
      <c r="D2" s="22"/>
    </row>
    <row r="3" customFormat="false" ht="27.75" hidden="false" customHeight="true" outlineLevel="0" collapsed="false">
      <c r="A3" s="23"/>
      <c r="B3" s="23"/>
      <c r="C3" s="23"/>
      <c r="D3" s="23"/>
    </row>
    <row r="4" customFormat="false" ht="42" hidden="false" customHeight="true" outlineLevel="0" collapsed="false">
      <c r="A4" s="24" t="s">
        <v>438</v>
      </c>
      <c r="B4" s="24" t="s">
        <v>619</v>
      </c>
      <c r="C4" s="24" t="s">
        <v>314</v>
      </c>
      <c r="D4" s="24" t="s">
        <v>620</v>
      </c>
    </row>
    <row r="5" customFormat="false" ht="27.75" hidden="false" customHeight="true" outlineLevel="0" collapsed="false">
      <c r="A5" s="23" t="s">
        <v>5</v>
      </c>
      <c r="B5" s="23" t="n">
        <f aca="false">'Sales Budget'!D8</f>
        <v>113100</v>
      </c>
      <c r="C5" s="23" t="n">
        <f aca="false">'Trading and PL'!B7</f>
        <v>113100</v>
      </c>
      <c r="D5" s="23" t="n">
        <f aca="false">C5-B5</f>
        <v>0</v>
      </c>
    </row>
    <row r="6" customFormat="false" ht="27.75" hidden="false" customHeight="true" outlineLevel="0" collapsed="false">
      <c r="A6" s="23" t="s">
        <v>621</v>
      </c>
      <c r="B6" s="23" t="n">
        <f aca="false">'Materials Budget'!C5</f>
        <v>48360</v>
      </c>
      <c r="C6" s="23" t="n">
        <f aca="false">'Trading and PL'!B11</f>
        <v>48360</v>
      </c>
      <c r="D6" s="23" t="n">
        <f aca="false">C6-B6</f>
        <v>0</v>
      </c>
    </row>
    <row r="7" customFormat="false" ht="27.75" hidden="false" customHeight="true" outlineLevel="0" collapsed="false">
      <c r="A7" s="23" t="s">
        <v>444</v>
      </c>
      <c r="B7" s="23" t="n">
        <f aca="false">'Master Budget'!B7+'Master Budget'!B8</f>
        <v>45000</v>
      </c>
      <c r="C7" s="23" t="n">
        <f aca="false">'Trading and PL'!B13</f>
        <v>45000</v>
      </c>
      <c r="D7" s="23" t="n">
        <f aca="false">C7-B7</f>
        <v>0</v>
      </c>
    </row>
    <row r="8" customFormat="false" ht="27.75" hidden="false" customHeight="true" outlineLevel="0" collapsed="false">
      <c r="A8" s="23" t="s">
        <v>317</v>
      </c>
      <c r="B8" s="23" t="n">
        <f aca="false">'Funding and Uses'!B11+'Funding and Uses'!B12</f>
        <v>13000</v>
      </c>
      <c r="C8" s="23" t="n">
        <f aca="false">'Trading and PL'!B15+'Trading and PL'!B16</f>
        <v>13000</v>
      </c>
      <c r="D8" s="23" t="n">
        <f aca="false">C8-B8</f>
        <v>0</v>
      </c>
    </row>
    <row r="9" customFormat="false" ht="27.75" hidden="false" customHeight="true" outlineLevel="0" collapsed="false">
      <c r="A9" s="23" t="s">
        <v>239</v>
      </c>
      <c r="B9" s="23" t="n">
        <f aca="false">'Capital Structure'!B6*Assumptions!B12/12</f>
        <v>500</v>
      </c>
      <c r="C9" s="23" t="n">
        <f aca="false">'Trading and PL'!B17</f>
        <v>500</v>
      </c>
      <c r="D9" s="23" t="n">
        <f aca="false">C9-B9</f>
        <v>0</v>
      </c>
    </row>
    <row r="10" customFormat="false" ht="27.75" hidden="false" customHeight="true" outlineLevel="0" collapsed="false">
      <c r="A10" s="23" t="s">
        <v>13</v>
      </c>
      <c r="B10" s="23" t="n">
        <f aca="false">B5-SUM(B6:B9)</f>
        <v>6240</v>
      </c>
      <c r="C10" s="23" t="n">
        <f aca="false">'Trading and PL'!B18</f>
        <v>6240</v>
      </c>
      <c r="D10" s="23" t="n">
        <f aca="false">C10-B10</f>
        <v>0</v>
      </c>
    </row>
    <row r="11" customFormat="false" ht="15" hidden="false" customHeight="false" outlineLevel="0" collapsed="false">
      <c r="A11" s="23"/>
      <c r="B11" s="23"/>
      <c r="C11" s="23"/>
      <c r="D11" s="23"/>
    </row>
    <row r="12" customFormat="false" ht="45" hidden="false" customHeight="true" outlineLevel="0" collapsed="false">
      <c r="A12" s="22" t="s">
        <v>622</v>
      </c>
      <c r="B12" s="22"/>
      <c r="C12" s="22"/>
      <c r="D12" s="22"/>
    </row>
  </sheetData>
  <mergeCells count="3">
    <mergeCell ref="A1:D1"/>
    <mergeCell ref="A2:D2"/>
    <mergeCell ref="A12:D12"/>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2026-10-12T14:16:43Z</dcterms:created>
  <dc:creator>openpyxl</dc:creator>
  <dc:description/>
  <dc:language>en-US</dc:language>
  <cp:lastModifiedBy/>
  <dcterms:modified xsi:type="dcterms:W3CDTF">2026-10-12T14:31:07Z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